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<sst xmlns="http://schemas.openxmlformats.org/spreadsheetml/2006/main" count="3051" uniqueCount="1541">
  <si>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</si>
  <si>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</si>
  <si>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</si>
  <si>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</si>
  <si>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</si>
  <si>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A0601.037</t>
  </si>
  <si>
    <t xml:space="preserve">AEA0389</t>
  </si>
  <si>
    <t xml:space="preserve">Non-Sterile</t>
  </si>
  <si>
    <t xml:space="preserve">A0601.039</t>
  </si>
  <si>
    <t xml:space="preserve">AEE0228</t>
  </si>
  <si>
    <t xml:space="preserve">AEE0897</t>
  </si>
  <si>
    <t xml:space="preserve">A0601.041</t>
  </si>
  <si>
    <t xml:space="preserve">AEF0485</t>
  </si>
  <si>
    <t xml:space="preserve">AEE0226</t>
  </si>
  <si>
    <t xml:space="preserve">A0601.043</t>
  </si>
  <si>
    <t xml:space="preserve">AEF0486</t>
  </si>
  <si>
    <t xml:space="preserve">AEF0207</t>
  </si>
  <si>
    <t xml:space="preserve">A0601.045</t>
  </si>
  <si>
    <t xml:space="preserve">AEE0224</t>
  </si>
  <si>
    <t xml:space="preserve">A0601.047</t>
  </si>
  <si>
    <t xml:space="preserve">AEE0222</t>
  </si>
  <si>
    <t xml:space="preserve">AEF0208</t>
  </si>
  <si>
    <t xml:space="preserve">A0601.049</t>
  </si>
  <si>
    <t xml:space="preserve">AEA0387</t>
  </si>
  <si>
    <t xml:space="preserve">AEA0497</t>
  </si>
  <si>
    <t xml:space="preserve">AEC0274</t>
  </si>
  <si>
    <t xml:space="preserve">AEF0168</t>
  </si>
  <si>
    <t xml:space="preserve">A0601.051</t>
  </si>
  <si>
    <t xml:space="preserve">AEE0221</t>
  </si>
  <si>
    <t xml:space="preserve">AEE0220</t>
  </si>
  <si>
    <t xml:space="preserve">A1506.16</t>
  </si>
  <si>
    <t xml:space="preserve">AEG0595</t>
  </si>
  <si>
    <t xml:space="preserve">A1506.18</t>
  </si>
  <si>
    <t xml:space="preserve">AEG0027</t>
  </si>
  <si>
    <t xml:space="preserve">A1506.20</t>
  </si>
  <si>
    <t xml:space="preserve">AEG0028</t>
  </si>
  <si>
    <t xml:space="preserve">A1506.22</t>
  </si>
  <si>
    <t xml:space="preserve">ADI0117</t>
  </si>
  <si>
    <t xml:space="preserve">A1506.26</t>
  </si>
  <si>
    <t xml:space="preserve">AEA0027</t>
  </si>
  <si>
    <t xml:space="preserve">B0102.014</t>
  </si>
  <si>
    <t xml:space="preserve">AEA0268</t>
  </si>
  <si>
    <t xml:space="preserve">AED0410</t>
  </si>
  <si>
    <t xml:space="preserve">AEE0597</t>
  </si>
  <si>
    <t xml:space="preserve">B0102.016</t>
  </si>
  <si>
    <t xml:space="preserve">AEA0269</t>
  </si>
  <si>
    <t xml:space="preserve">AED0411</t>
  </si>
  <si>
    <t xml:space="preserve">AEE0598</t>
  </si>
  <si>
    <t xml:space="preserve">B0102.018</t>
  </si>
  <si>
    <t xml:space="preserve">AEA0270</t>
  </si>
  <si>
    <t xml:space="preserve">AED0412</t>
  </si>
  <si>
    <t xml:space="preserve">B0102.020</t>
  </si>
  <si>
    <t xml:space="preserve">AEA0271</t>
  </si>
  <si>
    <t xml:space="preserve">AEB0233</t>
  </si>
  <si>
    <t xml:space="preserve">AED0413</t>
  </si>
  <si>
    <t xml:space="preserve">AEE0599</t>
  </si>
  <si>
    <t xml:space="preserve">B0102.022</t>
  </si>
  <si>
    <t xml:space="preserve">AEA0272</t>
  </si>
  <si>
    <t xml:space="preserve">AEB0234</t>
  </si>
  <si>
    <t xml:space="preserve">AED0414</t>
  </si>
  <si>
    <t xml:space="preserve">AEE0600</t>
  </si>
  <si>
    <t xml:space="preserve">B0102.024</t>
  </si>
  <si>
    <t xml:space="preserve">ADL0079</t>
  </si>
  <si>
    <t xml:space="preserve">AEA0273</t>
  </si>
  <si>
    <t xml:space="preserve">AEB0235</t>
  </si>
  <si>
    <t xml:space="preserve">AED0415</t>
  </si>
  <si>
    <t xml:space="preserve">AEE0601</t>
  </si>
  <si>
    <t xml:space="preserve">B0102.026</t>
  </si>
  <si>
    <t xml:space="preserve">ADL0080</t>
  </si>
  <si>
    <t xml:space="preserve">AEA0274</t>
  </si>
  <si>
    <t xml:space="preserve">AEB0236</t>
  </si>
  <si>
    <t xml:space="preserve">AED0009</t>
  </si>
  <si>
    <t xml:space="preserve">AED0399</t>
  </si>
  <si>
    <t xml:space="preserve">AEF0667</t>
  </si>
  <si>
    <t xml:space="preserve">B0102.028</t>
  </si>
  <si>
    <t xml:space="preserve">ADL0081</t>
  </si>
  <si>
    <t xml:space="preserve">AEA0275</t>
  </si>
  <si>
    <t xml:space="preserve">AEB0237</t>
  </si>
  <si>
    <t xml:space="preserve">AED0010</t>
  </si>
  <si>
    <t xml:space="preserve">AED0400</t>
  </si>
  <si>
    <t xml:space="preserve">AEF0668</t>
  </si>
  <si>
    <t xml:space="preserve">B0102.030</t>
  </si>
  <si>
    <t xml:space="preserve">AEA0276</t>
  </si>
  <si>
    <t xml:space="preserve">AEB0238</t>
  </si>
  <si>
    <t xml:space="preserve">AED0011</t>
  </si>
  <si>
    <t xml:space="preserve">AED0416</t>
  </si>
  <si>
    <t xml:space="preserve">AEF0669</t>
  </si>
  <si>
    <t xml:space="preserve">B0102.032</t>
  </si>
  <si>
    <t xml:space="preserve">ADL0225</t>
  </si>
  <si>
    <t xml:space="preserve">AEA0277</t>
  </si>
  <si>
    <t xml:space="preserve">AEB0239</t>
  </si>
  <si>
    <t xml:space="preserve">AED0012</t>
  </si>
  <si>
    <t xml:space="preserve">AED0417</t>
  </si>
  <si>
    <t xml:space="preserve">AEF0670</t>
  </si>
  <si>
    <t xml:space="preserve">B0102.034</t>
  </si>
  <si>
    <t xml:space="preserve">ADL0082</t>
  </si>
  <si>
    <t xml:space="preserve">AEA0278</t>
  </si>
  <si>
    <t xml:space="preserve">AEB0240</t>
  </si>
  <si>
    <t xml:space="preserve">AED0013</t>
  </si>
  <si>
    <t xml:space="preserve">AED0418</t>
  </si>
  <si>
    <t xml:space="preserve">AEF0671</t>
  </si>
  <si>
    <t xml:space="preserve">B0102.036</t>
  </si>
  <si>
    <t xml:space="preserve">ADL0083</t>
  </si>
  <si>
    <t xml:space="preserve">AEA0279</t>
  </si>
  <si>
    <t xml:space="preserve">AEB0241</t>
  </si>
  <si>
    <t xml:space="preserve">AED0014</t>
  </si>
  <si>
    <t xml:space="preserve">AED0419</t>
  </si>
  <si>
    <t xml:space="preserve">AEF0672</t>
  </si>
  <si>
    <t xml:space="preserve">B0102.038</t>
  </si>
  <si>
    <t xml:space="preserve">AEA0280</t>
  </si>
  <si>
    <t xml:space="preserve">AEB0242</t>
  </si>
  <si>
    <t xml:space="preserve">AED0420</t>
  </si>
  <si>
    <t xml:space="preserve">AEE0602</t>
  </si>
  <si>
    <t xml:space="preserve">B0102.040</t>
  </si>
  <si>
    <t xml:space="preserve">ADL0084</t>
  </si>
  <si>
    <t xml:space="preserve">AEA0281</t>
  </si>
  <si>
    <t xml:space="preserve">AEB0243</t>
  </si>
  <si>
    <t xml:space="preserve">AED0421</t>
  </si>
  <si>
    <t xml:space="preserve">B0102.042</t>
  </si>
  <si>
    <t xml:space="preserve">AEA0282</t>
  </si>
  <si>
    <t xml:space="preserve">AEB0244</t>
  </si>
  <si>
    <t xml:space="preserve">AED0422</t>
  </si>
  <si>
    <t xml:space="preserve">B0102.044</t>
  </si>
  <si>
    <t xml:space="preserve">AEA0283</t>
  </si>
  <si>
    <t xml:space="preserve">AEB0245</t>
  </si>
  <si>
    <t xml:space="preserve">AED0423</t>
  </si>
  <si>
    <t xml:space="preserve">B0102.046</t>
  </si>
  <si>
    <t xml:space="preserve">AEA0284</t>
  </si>
  <si>
    <t xml:space="preserve">AEB0246</t>
  </si>
  <si>
    <t xml:space="preserve">AED0424</t>
  </si>
  <si>
    <t xml:space="preserve">B0102.048</t>
  </si>
  <si>
    <t xml:space="preserve">AEB0247</t>
  </si>
  <si>
    <t xml:space="preserve">AEE0603</t>
  </si>
  <si>
    <t xml:space="preserve">B0102.050</t>
  </si>
  <si>
    <t xml:space="preserve">AEB0248</t>
  </si>
  <si>
    <t xml:space="preserve">AED0425</t>
  </si>
  <si>
    <t xml:space="preserve">AEE0604</t>
  </si>
  <si>
    <t xml:space="preserve">B0102.052</t>
  </si>
  <si>
    <t xml:space="preserve">AEB0249</t>
  </si>
  <si>
    <t xml:space="preserve">AEE0605</t>
  </si>
  <si>
    <t xml:space="preserve">B0102.054</t>
  </si>
  <si>
    <t xml:space="preserve">AEB0250</t>
  </si>
  <si>
    <t xml:space="preserve">AEE0606</t>
  </si>
  <si>
    <t xml:space="preserve">B0102.056</t>
  </si>
  <si>
    <t xml:space="preserve">AEB0251</t>
  </si>
  <si>
    <t xml:space="preserve">B0102.058</t>
  </si>
  <si>
    <t xml:space="preserve">AEB0252</t>
  </si>
  <si>
    <t xml:space="preserve">AEE0607</t>
  </si>
  <si>
    <t xml:space="preserve">B0102.060</t>
  </si>
  <si>
    <t xml:space="preserve">AEB0253</t>
  </si>
  <si>
    <t xml:space="preserve">AED0428</t>
  </si>
  <si>
    <t xml:space="preserve">AEE0608</t>
  </si>
  <si>
    <t xml:space="preserve">B0102.062</t>
  </si>
  <si>
    <t xml:space="preserve">AEB0254</t>
  </si>
  <si>
    <t xml:space="preserve">B0102.064</t>
  </si>
  <si>
    <t xml:space="preserve">AEB0255</t>
  </si>
  <si>
    <t xml:space="preserve">B0102.066</t>
  </si>
  <si>
    <t xml:space="preserve">AEB0256</t>
  </si>
  <si>
    <t xml:space="preserve">B0102.068</t>
  </si>
  <si>
    <t xml:space="preserve">AEB0257</t>
  </si>
  <si>
    <t xml:space="preserve">B0102.070</t>
  </si>
  <si>
    <t xml:space="preserve">AEB0258</t>
  </si>
  <si>
    <t xml:space="preserve">B0104.025</t>
  </si>
  <si>
    <t xml:space="preserve">AEB0259</t>
  </si>
  <si>
    <t xml:space="preserve">B0104.030</t>
  </si>
  <si>
    <t xml:space="preserve">AEA0285</t>
  </si>
  <si>
    <t xml:space="preserve">AEE0609</t>
  </si>
  <si>
    <t xml:space="preserve">B0104.035</t>
  </si>
  <si>
    <t xml:space="preserve">AEA0286</t>
  </si>
  <si>
    <t xml:space="preserve">AEE0073</t>
  </si>
  <si>
    <t xml:space="preserve">AEE0610</t>
  </si>
  <si>
    <t xml:space="preserve">B0104.040</t>
  </si>
  <si>
    <t xml:space="preserve">AEA0287</t>
  </si>
  <si>
    <t xml:space="preserve">AEE0611</t>
  </si>
  <si>
    <t xml:space="preserve">B0104.045</t>
  </si>
  <si>
    <t xml:space="preserve">AEA0288</t>
  </si>
  <si>
    <t xml:space="preserve">AEE0612</t>
  </si>
  <si>
    <t xml:space="preserve">B0104.050</t>
  </si>
  <si>
    <t xml:space="preserve">ADL0364</t>
  </si>
  <si>
    <t xml:space="preserve">AEE0074</t>
  </si>
  <si>
    <t xml:space="preserve">AEE0613</t>
  </si>
  <si>
    <t xml:space="preserve">B0104.055</t>
  </si>
  <si>
    <t xml:space="preserve">AEA0289</t>
  </si>
  <si>
    <t xml:space="preserve">AEE0075</t>
  </si>
  <si>
    <t xml:space="preserve">B0104.060</t>
  </si>
  <si>
    <t xml:space="preserve">AEA0290</t>
  </si>
  <si>
    <t xml:space="preserve">AED0430</t>
  </si>
  <si>
    <t xml:space="preserve">B0104.065</t>
  </si>
  <si>
    <t xml:space="preserve">AEA0291</t>
  </si>
  <si>
    <t xml:space="preserve">AEB0260</t>
  </si>
  <si>
    <t xml:space="preserve">AEE0076</t>
  </si>
  <si>
    <t xml:space="preserve">B0104.070</t>
  </si>
  <si>
    <t xml:space="preserve">AEA0292</t>
  </si>
  <si>
    <t xml:space="preserve">AEB0261</t>
  </si>
  <si>
    <t xml:space="preserve">AED0431</t>
  </si>
  <si>
    <t xml:space="preserve">B0104.075</t>
  </si>
  <si>
    <t xml:space="preserve">ADL0365</t>
  </si>
  <si>
    <t xml:space="preserve">AEE0077</t>
  </si>
  <si>
    <t xml:space="preserve">AEE0614</t>
  </si>
  <si>
    <t xml:space="preserve">B0104.080</t>
  </si>
  <si>
    <t xml:space="preserve">ADL0366</t>
  </si>
  <si>
    <t xml:space="preserve">AED0432</t>
  </si>
  <si>
    <t xml:space="preserve">AEE0615</t>
  </si>
  <si>
    <t xml:space="preserve">B0104.085</t>
  </si>
  <si>
    <t xml:space="preserve">AEB0262</t>
  </si>
  <si>
    <t xml:space="preserve">AEE0078</t>
  </si>
  <si>
    <t xml:space="preserve">B0104.090</t>
  </si>
  <si>
    <t xml:space="preserve">AEA0294</t>
  </si>
  <si>
    <t xml:space="preserve">AEB0263</t>
  </si>
  <si>
    <t xml:space="preserve">AEE0616</t>
  </si>
  <si>
    <t xml:space="preserve">B0104.095</t>
  </si>
  <si>
    <t xml:space="preserve">AEA0295</t>
  </si>
  <si>
    <t xml:space="preserve">AEE0079</t>
  </si>
  <si>
    <t xml:space="preserve">B0104.100</t>
  </si>
  <si>
    <t xml:space="preserve">AEA0296</t>
  </si>
  <si>
    <t xml:space="preserve">AEE0617</t>
  </si>
  <si>
    <t xml:space="preserve">B0104.105</t>
  </si>
  <si>
    <t xml:space="preserve">AEA0297</t>
  </si>
  <si>
    <t xml:space="preserve">AEE0618</t>
  </si>
  <si>
    <t xml:space="preserve">B0104.110</t>
  </si>
  <si>
    <t xml:space="preserve">AEA0298</t>
  </si>
  <si>
    <t xml:space="preserve">AEE0619</t>
  </si>
  <si>
    <t xml:space="preserve">B0106.045</t>
  </si>
  <si>
    <t xml:space="preserve">AEA0299</t>
  </si>
  <si>
    <t xml:space="preserve">AEB0264</t>
  </si>
  <si>
    <t xml:space="preserve">AEE0620</t>
  </si>
  <si>
    <t xml:space="preserve">B0106.050</t>
  </si>
  <si>
    <t xml:space="preserve">ADL0367</t>
  </si>
  <si>
    <t xml:space="preserve">AEE0080</t>
  </si>
  <si>
    <t xml:space="preserve">B0106.055</t>
  </si>
  <si>
    <t xml:space="preserve">ADL0368</t>
  </si>
  <si>
    <t xml:space="preserve">AEE0621</t>
  </si>
  <si>
    <t xml:space="preserve">B0106.060</t>
  </si>
  <si>
    <t xml:space="preserve">AEA0300</t>
  </si>
  <si>
    <t xml:space="preserve">AEB0265</t>
  </si>
  <si>
    <t xml:space="preserve">AED0434</t>
  </si>
  <si>
    <t xml:space="preserve">B0106.065</t>
  </si>
  <si>
    <t xml:space="preserve">AEA0301</t>
  </si>
  <si>
    <t xml:space="preserve">AEB0266</t>
  </si>
  <si>
    <t xml:space="preserve">AED0435</t>
  </si>
  <si>
    <t xml:space="preserve">B0106.070</t>
  </si>
  <si>
    <t xml:space="preserve">AEA0302</t>
  </si>
  <si>
    <t xml:space="preserve">AEB0267</t>
  </si>
  <si>
    <t xml:space="preserve">AED0436</t>
  </si>
  <si>
    <t xml:space="preserve">B0106.075</t>
  </si>
  <si>
    <t xml:space="preserve">AEA0303</t>
  </si>
  <si>
    <t xml:space="preserve">AEB0268</t>
  </si>
  <si>
    <t xml:space="preserve">AED0437</t>
  </si>
  <si>
    <t xml:space="preserve">AEE0622</t>
  </si>
  <si>
    <t xml:space="preserve">B0106.080</t>
  </si>
  <si>
    <t xml:space="preserve">ADL0369</t>
  </si>
  <si>
    <t xml:space="preserve">AED0438</t>
  </si>
  <si>
    <t xml:space="preserve">B0106.085</t>
  </si>
  <si>
    <t xml:space="preserve">ADL0370</t>
  </si>
  <si>
    <t xml:space="preserve">AEE0623</t>
  </si>
  <si>
    <t xml:space="preserve">B0106.090</t>
  </si>
  <si>
    <t xml:space="preserve">AEA0304</t>
  </si>
  <si>
    <t xml:space="preserve">AEB0269</t>
  </si>
  <si>
    <t xml:space="preserve">AEE0624</t>
  </si>
  <si>
    <t xml:space="preserve">B0106.095</t>
  </si>
  <si>
    <t xml:space="preserve">AEB0270</t>
  </si>
  <si>
    <t xml:space="preserve">AEE0081</t>
  </si>
  <si>
    <t xml:space="preserve">B0106.100</t>
  </si>
  <si>
    <t xml:space="preserve">AEA0306</t>
  </si>
  <si>
    <t xml:space="preserve">AEB0271</t>
  </si>
  <si>
    <t xml:space="preserve">B0106.105</t>
  </si>
  <si>
    <t xml:space="preserve">AEA0307</t>
  </si>
  <si>
    <t xml:space="preserve">AEB0272</t>
  </si>
  <si>
    <t xml:space="preserve">AEE0625</t>
  </si>
  <si>
    <t xml:space="preserve">B0106.110</t>
  </si>
  <si>
    <t xml:space="preserve">AEA0308</t>
  </si>
  <si>
    <t xml:space="preserve">AEE0626</t>
  </si>
  <si>
    <t xml:space="preserve">B0108.025</t>
  </si>
  <si>
    <t xml:space="preserve">AEA0309</t>
  </si>
  <si>
    <t xml:space="preserve">AEB0273</t>
  </si>
  <si>
    <t xml:space="preserve">B0108.030</t>
  </si>
  <si>
    <t xml:space="preserve">AEA0310</t>
  </si>
  <si>
    <t xml:space="preserve">AEB0274</t>
  </si>
  <si>
    <t xml:space="preserve">B0108.035</t>
  </si>
  <si>
    <t xml:space="preserve">AEA0311</t>
  </si>
  <si>
    <t xml:space="preserve">AEB0275</t>
  </si>
  <si>
    <t xml:space="preserve">B0108.040</t>
  </si>
  <si>
    <t xml:space="preserve">ADL0371</t>
  </si>
  <si>
    <t xml:space="preserve">AEB0276</t>
  </si>
  <si>
    <t xml:space="preserve">B0108.045</t>
  </si>
  <si>
    <t xml:space="preserve">ADL0372</t>
  </si>
  <si>
    <t xml:space="preserve">AEB0277</t>
  </si>
  <si>
    <t xml:space="preserve">B0108.050</t>
  </si>
  <si>
    <t xml:space="preserve">ADL0373</t>
  </si>
  <si>
    <t xml:space="preserve">AEE0082</t>
  </si>
  <si>
    <t xml:space="preserve">B0108.055</t>
  </si>
  <si>
    <t xml:space="preserve">ADL0374</t>
  </si>
  <si>
    <t xml:space="preserve">AEE0627</t>
  </si>
  <si>
    <t xml:space="preserve">B0108.060</t>
  </si>
  <si>
    <t xml:space="preserve">ADL0375</t>
  </si>
  <si>
    <t xml:space="preserve">AEE0083</t>
  </si>
  <si>
    <t xml:space="preserve">B0108.065</t>
  </si>
  <si>
    <t xml:space="preserve">AEA0312</t>
  </si>
  <si>
    <t xml:space="preserve">AEB0278</t>
  </si>
  <si>
    <t xml:space="preserve">AEE0628</t>
  </si>
  <si>
    <t xml:space="preserve">B0108.070</t>
  </si>
  <si>
    <t xml:space="preserve">ADL0376</t>
  </si>
  <si>
    <t xml:space="preserve">AED0443</t>
  </si>
  <si>
    <t xml:space="preserve">AEE0629</t>
  </si>
  <si>
    <t xml:space="preserve">B0108.075</t>
  </si>
  <si>
    <t xml:space="preserve">AEA0313</t>
  </si>
  <si>
    <t xml:space="preserve">AEB0279</t>
  </si>
  <si>
    <t xml:space="preserve">AEE0630</t>
  </si>
  <si>
    <t xml:space="preserve">B0108.080</t>
  </si>
  <si>
    <t xml:space="preserve">AEA0314</t>
  </si>
  <si>
    <t xml:space="preserve">AEB0280</t>
  </si>
  <si>
    <t xml:space="preserve">AEE0631</t>
  </si>
  <si>
    <t xml:space="preserve">B0108.085</t>
  </si>
  <si>
    <t xml:space="preserve">AEA0315</t>
  </si>
  <si>
    <t xml:space="preserve">AEB0281</t>
  </si>
  <si>
    <t xml:space="preserve">AEE0632</t>
  </si>
  <si>
    <t xml:space="preserve">B0108.090</t>
  </si>
  <si>
    <t xml:space="preserve">AEA0316</t>
  </si>
  <si>
    <t xml:space="preserve">AEE0084</t>
  </si>
  <si>
    <t xml:space="preserve">AEE0633</t>
  </si>
  <si>
    <t xml:space="preserve">B0108.095</t>
  </si>
  <si>
    <t xml:space="preserve">AEA0317</t>
  </si>
  <si>
    <t xml:space="preserve">AEE0634</t>
  </si>
  <si>
    <t xml:space="preserve">B0108.100</t>
  </si>
  <si>
    <t xml:space="preserve">AEA0318</t>
  </si>
  <si>
    <t xml:space="preserve">B0108.105</t>
  </si>
  <si>
    <t xml:space="preserve">AEA0319</t>
  </si>
  <si>
    <t xml:space="preserve">B0108.110</t>
  </si>
  <si>
    <t xml:space="preserve">AEA0320</t>
  </si>
  <si>
    <t xml:space="preserve">B0110.030</t>
  </si>
  <si>
    <t xml:space="preserve">AED0015</t>
  </si>
  <si>
    <t xml:space="preserve">B0110.035</t>
  </si>
  <si>
    <t xml:space="preserve">AED0016</t>
  </si>
  <si>
    <t xml:space="preserve">B0110.040</t>
  </si>
  <si>
    <t xml:space="preserve">AEB0282</t>
  </si>
  <si>
    <t xml:space="preserve">AEE0635</t>
  </si>
  <si>
    <t xml:space="preserve">B0110.045</t>
  </si>
  <si>
    <t xml:space="preserve">AEB0283</t>
  </si>
  <si>
    <t xml:space="preserve">AEE0636</t>
  </si>
  <si>
    <t xml:space="preserve">B0110.050</t>
  </si>
  <si>
    <t xml:space="preserve">AEB0284</t>
  </si>
  <si>
    <t xml:space="preserve">AEE0637</t>
  </si>
  <si>
    <t xml:space="preserve">B0110.055</t>
  </si>
  <si>
    <t xml:space="preserve">AEB0285</t>
  </si>
  <si>
    <t xml:space="preserve">AEE0085</t>
  </si>
  <si>
    <t xml:space="preserve">AEE0638</t>
  </si>
  <si>
    <t xml:space="preserve">B0110.060</t>
  </si>
  <si>
    <t xml:space="preserve">AEB0286</t>
  </si>
  <si>
    <t xml:space="preserve">AEE0639</t>
  </si>
  <si>
    <t xml:space="preserve">B0110.065</t>
  </si>
  <si>
    <t xml:space="preserve">AEB0287</t>
  </si>
  <si>
    <t xml:space="preserve">B0110.070</t>
  </si>
  <si>
    <t xml:space="preserve">AED0017</t>
  </si>
  <si>
    <t xml:space="preserve">B0112.016</t>
  </si>
  <si>
    <t xml:space="preserve">AEB0288</t>
  </si>
  <si>
    <t xml:space="preserve">AEE0640</t>
  </si>
  <si>
    <t xml:space="preserve">B0112.018</t>
  </si>
  <si>
    <t xml:space="preserve">AEA0321</t>
  </si>
  <si>
    <t xml:space="preserve">B0112.020</t>
  </si>
  <si>
    <t xml:space="preserve">AEA0322</t>
  </si>
  <si>
    <t xml:space="preserve">AEE0641</t>
  </si>
  <si>
    <t xml:space="preserve">B0112.022</t>
  </si>
  <si>
    <t xml:space="preserve">AEE0642</t>
  </si>
  <si>
    <t xml:space="preserve">B0112.024</t>
  </si>
  <si>
    <t xml:space="preserve">AEB0290</t>
  </si>
  <si>
    <t xml:space="preserve">AEE0643</t>
  </si>
  <si>
    <t xml:space="preserve">B0112.026</t>
  </si>
  <si>
    <t xml:space="preserve">AEB0291</t>
  </si>
  <si>
    <t xml:space="preserve">AEE0644</t>
  </si>
  <si>
    <t xml:space="preserve">B0112.028</t>
  </si>
  <si>
    <t xml:space="preserve">AEB0292</t>
  </si>
  <si>
    <t xml:space="preserve">AEE0645</t>
  </si>
  <si>
    <t xml:space="preserve">B0112.030</t>
  </si>
  <si>
    <t xml:space="preserve">AEB0293</t>
  </si>
  <si>
    <t xml:space="preserve">AEE0646</t>
  </si>
  <si>
    <t xml:space="preserve">B0112.032</t>
  </si>
  <si>
    <t xml:space="preserve">AEB0294</t>
  </si>
  <si>
    <t xml:space="preserve">AEE0647</t>
  </si>
  <si>
    <t xml:space="preserve">B0112.034</t>
  </si>
  <si>
    <t xml:space="preserve">AEB0295</t>
  </si>
  <si>
    <t xml:space="preserve">AEE0648</t>
  </si>
  <si>
    <t xml:space="preserve">B0112.036</t>
  </si>
  <si>
    <t xml:space="preserve">AEA0323</t>
  </si>
  <si>
    <t xml:space="preserve">AEE0649</t>
  </si>
  <si>
    <t xml:space="preserve">B0112.038</t>
  </si>
  <si>
    <t xml:space="preserve">AEB0296</t>
  </si>
  <si>
    <t xml:space="preserve">AEE0650</t>
  </si>
  <si>
    <t xml:space="preserve">B0112.040</t>
  </si>
  <si>
    <t xml:space="preserve">AEE0651</t>
  </si>
  <si>
    <t xml:space="preserve">B0112.042</t>
  </si>
  <si>
    <t xml:space="preserve">AEE0652</t>
  </si>
  <si>
    <t xml:space="preserve">B0112.044</t>
  </si>
  <si>
    <t xml:space="preserve">AEE0653</t>
  </si>
  <si>
    <t xml:space="preserve">B0112.046</t>
  </si>
  <si>
    <t xml:space="preserve">AED0557</t>
  </si>
  <si>
    <t xml:space="preserve">B0112.048</t>
  </si>
  <si>
    <t xml:space="preserve">AED0558</t>
  </si>
  <si>
    <t xml:space="preserve">B0112.050</t>
  </si>
  <si>
    <t xml:space="preserve">AED0559</t>
  </si>
  <si>
    <t xml:space="preserve">B0112.052</t>
  </si>
  <si>
    <t xml:space="preserve">AEE0654</t>
  </si>
  <si>
    <t xml:space="preserve">B0112.054</t>
  </si>
  <si>
    <t xml:space="preserve">AEF0296</t>
  </si>
  <si>
    <t xml:space="preserve">B0112.056</t>
  </si>
  <si>
    <t xml:space="preserve">AEF0297</t>
  </si>
  <si>
    <t xml:space="preserve">B0112.062</t>
  </si>
  <si>
    <t xml:space="preserve">AEG0118</t>
  </si>
  <si>
    <t xml:space="preserve">B0112.065</t>
  </si>
  <si>
    <t xml:space="preserve">AEE0801</t>
  </si>
  <si>
    <t xml:space="preserve">B0112.070</t>
  </si>
  <si>
    <t xml:space="preserve">AEB0301</t>
  </si>
  <si>
    <t xml:space="preserve">B0112.075</t>
  </si>
  <si>
    <t xml:space="preserve">AEB0302</t>
  </si>
  <si>
    <t xml:space="preserve">B0112.080</t>
  </si>
  <si>
    <t xml:space="preserve">AEB0303</t>
  </si>
  <si>
    <t xml:space="preserve">B0112.085</t>
  </si>
  <si>
    <t xml:space="preserve">AEB0304</t>
  </si>
  <si>
    <t xml:space="preserve">B0112.090</t>
  </si>
  <si>
    <t xml:space="preserve">AEB0305</t>
  </si>
  <si>
    <t xml:space="preserve">B0114.070</t>
  </si>
  <si>
    <t xml:space="preserve">AEG0119</t>
  </si>
  <si>
    <t xml:space="preserve">B0114.080</t>
  </si>
  <si>
    <t xml:space="preserve">AEB0306</t>
  </si>
  <si>
    <t xml:space="preserve">B0114.085</t>
  </si>
  <si>
    <t xml:space="preserve">AEB0307</t>
  </si>
  <si>
    <t xml:space="preserve">B0114.090</t>
  </si>
  <si>
    <t xml:space="preserve">AED0020</t>
  </si>
  <si>
    <t xml:space="preserve">B0114.095</t>
  </si>
  <si>
    <t xml:space="preserve">ADK0309</t>
  </si>
  <si>
    <t xml:space="preserve">B0116.045</t>
  </si>
  <si>
    <t xml:space="preserve">AEF0298</t>
  </si>
  <si>
    <t xml:space="preserve">B0116.070</t>
  </si>
  <si>
    <t xml:space="preserve">AEB0308</t>
  </si>
  <si>
    <t xml:space="preserve">B0116.075</t>
  </si>
  <si>
    <t xml:space="preserve">AEB0309</t>
  </si>
  <si>
    <t xml:space="preserve">B0116.080</t>
  </si>
  <si>
    <t xml:space="preserve">AEB0310</t>
  </si>
  <si>
    <t xml:space="preserve">AEE0655</t>
  </si>
  <si>
    <t xml:space="preserve">B0116.085</t>
  </si>
  <si>
    <t xml:space="preserve">AEE0656</t>
  </si>
  <si>
    <t xml:space="preserve">B0118.065</t>
  </si>
  <si>
    <t xml:space="preserve">AEB0311</t>
  </si>
  <si>
    <t xml:space="preserve">B0118.080</t>
  </si>
  <si>
    <t xml:space="preserve">AEB0312</t>
  </si>
  <si>
    <t xml:space="preserve">B0122.050</t>
  </si>
  <si>
    <t xml:space="preserve">AEB0313</t>
  </si>
  <si>
    <t xml:space="preserve">B0122.055</t>
  </si>
  <si>
    <t xml:space="preserve">AEG0120</t>
  </si>
  <si>
    <t xml:space="preserve">B0122.060</t>
  </si>
  <si>
    <t xml:space="preserve">AEB0314</t>
  </si>
  <si>
    <t xml:space="preserve">B0122.065</t>
  </si>
  <si>
    <t xml:space="preserve">AEB0315</t>
  </si>
  <si>
    <t xml:space="preserve">B0122.070</t>
  </si>
  <si>
    <t xml:space="preserve">AEB0316</t>
  </si>
  <si>
    <t xml:space="preserve">B0122.075</t>
  </si>
  <si>
    <t xml:space="preserve">AEB0317</t>
  </si>
  <si>
    <t xml:space="preserve">B0122.080</t>
  </si>
  <si>
    <t xml:space="preserve">AEB0318</t>
  </si>
  <si>
    <t xml:space="preserve">B0122.085</t>
  </si>
  <si>
    <t xml:space="preserve">AED0022</t>
  </si>
  <si>
    <t xml:space="preserve">B0122.090</t>
  </si>
  <si>
    <t xml:space="preserve">AEB0319</t>
  </si>
  <si>
    <t xml:space="preserve">B0122.115</t>
  </si>
  <si>
    <t xml:space="preserve">AEB0320</t>
  </si>
  <si>
    <t xml:space="preserve">B0124.045</t>
  </si>
  <si>
    <t xml:space="preserve">AED0023</t>
  </si>
  <si>
    <t xml:space="preserve">B0124.050</t>
  </si>
  <si>
    <t xml:space="preserve">AEG0121</t>
  </si>
  <si>
    <t xml:space="preserve">B0124.065</t>
  </si>
  <si>
    <t xml:space="preserve">AEG0122</t>
  </si>
  <si>
    <t xml:space="preserve">B0124.080</t>
  </si>
  <si>
    <t xml:space="preserve">AED0024</t>
  </si>
  <si>
    <t xml:space="preserve">B0202.10</t>
  </si>
  <si>
    <t xml:space="preserve">AEA0324</t>
  </si>
  <si>
    <t xml:space="preserve">AEB0321</t>
  </si>
  <si>
    <t xml:space="preserve">AED0461</t>
  </si>
  <si>
    <t xml:space="preserve">AEE0657</t>
  </si>
  <si>
    <t xml:space="preserve">B0202.12</t>
  </si>
  <si>
    <t xml:space="preserve">ADL0085</t>
  </si>
  <si>
    <t xml:space="preserve">AEA0325</t>
  </si>
  <si>
    <t xml:space="preserve">AEB0322</t>
  </si>
  <si>
    <t xml:space="preserve">AED0462</t>
  </si>
  <si>
    <t xml:space="preserve">AEF0698</t>
  </si>
  <si>
    <t xml:space="preserve">B0202.14</t>
  </si>
  <si>
    <t xml:space="preserve">ADL0086</t>
  </si>
  <si>
    <t xml:space="preserve">AEA0326</t>
  </si>
  <si>
    <t xml:space="preserve">AEA0327</t>
  </si>
  <si>
    <t xml:space="preserve">AEB0324</t>
  </si>
  <si>
    <t xml:space="preserve">AEB0325</t>
  </si>
  <si>
    <t xml:space="preserve">AEE0219</t>
  </si>
  <si>
    <t xml:space="preserve">AEE0218</t>
  </si>
  <si>
    <t xml:space="preserve">AEE0582</t>
  </si>
  <si>
    <t xml:space="preserve">AEE0583</t>
  </si>
  <si>
    <t xml:space="preserve">B0202.16</t>
  </si>
  <si>
    <t xml:space="preserve">ADL0087</t>
  </si>
  <si>
    <t xml:space="preserve">ADL0226</t>
  </si>
  <si>
    <t xml:space="preserve">AEA0329</t>
  </si>
  <si>
    <t xml:space="preserve">AEA0328</t>
  </si>
  <si>
    <t xml:space="preserve">AEB0328</t>
  </si>
  <si>
    <t xml:space="preserve">AEB0327</t>
  </si>
  <si>
    <t xml:space="preserve">AED0463</t>
  </si>
  <si>
    <t xml:space="preserve">AED0464</t>
  </si>
  <si>
    <t xml:space="preserve">AEE0585</t>
  </si>
  <si>
    <t xml:space="preserve">AEE0584</t>
  </si>
  <si>
    <t xml:space="preserve">AEE0586</t>
  </si>
  <si>
    <t xml:space="preserve">AEF0700</t>
  </si>
  <si>
    <t xml:space="preserve">B0202.18</t>
  </si>
  <si>
    <t xml:space="preserve">ADL0088</t>
  </si>
  <si>
    <t xml:space="preserve">AEA0330</t>
  </si>
  <si>
    <t xml:space="preserve">AEA0331</t>
  </si>
  <si>
    <t xml:space="preserve">AEB0329</t>
  </si>
  <si>
    <t xml:space="preserve">AED0025</t>
  </si>
  <si>
    <t xml:space="preserve">AED0465</t>
  </si>
  <si>
    <t xml:space="preserve">AEF0701</t>
  </si>
  <si>
    <t xml:space="preserve">B0202.20</t>
  </si>
  <si>
    <t xml:space="preserve">ADL0089</t>
  </si>
  <si>
    <t xml:space="preserve">AEA0332</t>
  </si>
  <si>
    <t xml:space="preserve">AEB0330</t>
  </si>
  <si>
    <t xml:space="preserve">AED0026</t>
  </si>
  <si>
    <t xml:space="preserve">AEF0703</t>
  </si>
  <si>
    <t xml:space="preserve">B0202.22</t>
  </si>
  <si>
    <t xml:space="preserve">AEA0333</t>
  </si>
  <si>
    <t xml:space="preserve">AEB0331</t>
  </si>
  <si>
    <t xml:space="preserve">AED0467</t>
  </si>
  <si>
    <t xml:space="preserve">AEE0658</t>
  </si>
  <si>
    <t xml:space="preserve">B0202.24</t>
  </si>
  <si>
    <t xml:space="preserve">AEA0334</t>
  </si>
  <si>
    <t xml:space="preserve">AEB0332</t>
  </si>
  <si>
    <t xml:space="preserve">AED0468</t>
  </si>
  <si>
    <t xml:space="preserve">AEF0705</t>
  </si>
  <si>
    <t xml:space="preserve">B0202.26</t>
  </si>
  <si>
    <t xml:space="preserve">AEA0335</t>
  </si>
  <si>
    <t xml:space="preserve">AEB0333</t>
  </si>
  <si>
    <t xml:space="preserve">AED0469</t>
  </si>
  <si>
    <t xml:space="preserve">AEF0706</t>
  </si>
  <si>
    <t xml:space="preserve">B0202.28</t>
  </si>
  <si>
    <t xml:space="preserve">AEA0336</t>
  </si>
  <si>
    <t xml:space="preserve">AEB0334</t>
  </si>
  <si>
    <t xml:space="preserve">AED0470</t>
  </si>
  <si>
    <t xml:space="preserve">AEE0659</t>
  </si>
  <si>
    <t xml:space="preserve">B0202.30</t>
  </si>
  <si>
    <t xml:space="preserve">AEB0335</t>
  </si>
  <si>
    <t xml:space="preserve">AED0471</t>
  </si>
  <si>
    <t xml:space="preserve">AEE0660</t>
  </si>
  <si>
    <t xml:space="preserve">B0202.32</t>
  </si>
  <si>
    <t xml:space="preserve">AEA0337</t>
  </si>
  <si>
    <t xml:space="preserve">AEB0336</t>
  </si>
  <si>
    <t xml:space="preserve">AED0472</t>
  </si>
  <si>
    <t xml:space="preserve">AEE0661</t>
  </si>
  <si>
    <t xml:space="preserve">B0202.34</t>
  </si>
  <si>
    <t xml:space="preserve">AEB0337</t>
  </si>
  <si>
    <t xml:space="preserve">AED0473</t>
  </si>
  <si>
    <t xml:space="preserve">AEE0662</t>
  </si>
  <si>
    <t xml:space="preserve">B0202.36</t>
  </si>
  <si>
    <t xml:space="preserve">AEA0338</t>
  </si>
  <si>
    <t xml:space="preserve">AEB0338</t>
  </si>
  <si>
    <t xml:space="preserve">AEF0708</t>
  </si>
  <si>
    <t xml:space="preserve">B0202.38</t>
  </si>
  <si>
    <t xml:space="preserve">AEB0339</t>
  </si>
  <si>
    <t xml:space="preserve">AEF0709</t>
  </si>
  <si>
    <t xml:space="preserve">B0202.40</t>
  </si>
  <si>
    <t xml:space="preserve">AEA0339</t>
  </si>
  <si>
    <t xml:space="preserve">AEB0340</t>
  </si>
  <si>
    <t xml:space="preserve">AED0476</t>
  </si>
  <si>
    <t xml:space="preserve">B0202.45</t>
  </si>
  <si>
    <t xml:space="preserve">AEB0341</t>
  </si>
  <si>
    <t xml:space="preserve">B0202.50</t>
  </si>
  <si>
    <t xml:space="preserve">AEB0342</t>
  </si>
  <si>
    <t xml:space="preserve">AEE0663</t>
  </si>
  <si>
    <t xml:space="preserve">B0202.55</t>
  </si>
  <si>
    <t xml:space="preserve">AEB0343</t>
  </si>
  <si>
    <t xml:space="preserve">AED0479</t>
  </si>
  <si>
    <t xml:space="preserve">B0202.60</t>
  </si>
  <si>
    <t xml:space="preserve">AEB0344</t>
  </si>
  <si>
    <t xml:space="preserve">AEF0713</t>
  </si>
  <si>
    <t xml:space="preserve">B0204.12</t>
  </si>
  <si>
    <t xml:space="preserve">AEB0345</t>
  </si>
  <si>
    <t xml:space="preserve">B0204.14</t>
  </si>
  <si>
    <t xml:space="preserve">AEB0346</t>
  </si>
  <si>
    <t xml:space="preserve">AED0481</t>
  </si>
  <si>
    <t xml:space="preserve">AEF0714</t>
  </si>
  <si>
    <t xml:space="preserve">B0204.16</t>
  </si>
  <si>
    <t xml:space="preserve">AEB0347</t>
  </si>
  <si>
    <t xml:space="preserve">AED0482</t>
  </si>
  <si>
    <t xml:space="preserve">AEF0299</t>
  </si>
  <si>
    <t xml:space="preserve">B0204.18</t>
  </si>
  <si>
    <t xml:space="preserve">AEB0348</t>
  </si>
  <si>
    <t xml:space="preserve">AED0483</t>
  </si>
  <si>
    <t xml:space="preserve">AEF0300</t>
  </si>
  <si>
    <t xml:space="preserve">AEF0716</t>
  </si>
  <si>
    <t xml:space="preserve">B0204.20</t>
  </si>
  <si>
    <t xml:space="preserve">AEB0349</t>
  </si>
  <si>
    <t xml:space="preserve">AED0484</t>
  </si>
  <si>
    <t xml:space="preserve">AEE0664</t>
  </si>
  <si>
    <t xml:space="preserve">B0204.22</t>
  </si>
  <si>
    <t xml:space="preserve">AED0485</t>
  </si>
  <si>
    <t xml:space="preserve">AEE0665</t>
  </si>
  <si>
    <t xml:space="preserve">B0204.24</t>
  </si>
  <si>
    <t xml:space="preserve">AED0486</t>
  </si>
  <si>
    <t xml:space="preserve">AEE0666</t>
  </si>
  <si>
    <t xml:space="preserve">B0204.26</t>
  </si>
  <si>
    <t xml:space="preserve">AEE0667</t>
  </si>
  <si>
    <t xml:space="preserve">B0204.30</t>
  </si>
  <si>
    <t xml:space="preserve">AEB0354</t>
  </si>
  <si>
    <t xml:space="preserve">AEE0669</t>
  </si>
  <si>
    <t xml:space="preserve">B0204.32</t>
  </si>
  <si>
    <t xml:space="preserve">AEB0355</t>
  </si>
  <si>
    <t xml:space="preserve">B0204.34</t>
  </si>
  <si>
    <t xml:space="preserve">AEB0356</t>
  </si>
  <si>
    <t xml:space="preserve">B0204.36</t>
  </si>
  <si>
    <t xml:space="preserve">AEB0357</t>
  </si>
  <si>
    <t xml:space="preserve">B0204.38</t>
  </si>
  <si>
    <t xml:space="preserve">AEB0358</t>
  </si>
  <si>
    <t xml:space="preserve">AEE0670</t>
  </si>
  <si>
    <t xml:space="preserve">B0204.40</t>
  </si>
  <si>
    <t xml:space="preserve">AEB0359</t>
  </si>
  <si>
    <t xml:space="preserve">AEE0671</t>
  </si>
  <si>
    <t xml:space="preserve">B0204.45</t>
  </si>
  <si>
    <t xml:space="preserve">AEB0360</t>
  </si>
  <si>
    <t xml:space="preserve">AEE0672</t>
  </si>
  <si>
    <t xml:space="preserve">B0204.50</t>
  </si>
  <si>
    <t xml:space="preserve">AEB0361</t>
  </si>
  <si>
    <t xml:space="preserve">B0204.55</t>
  </si>
  <si>
    <t xml:space="preserve">AEB0362</t>
  </si>
  <si>
    <t xml:space="preserve">B0204.60</t>
  </si>
  <si>
    <t xml:space="preserve">AEB0363</t>
  </si>
  <si>
    <t xml:space="preserve">AEE0673</t>
  </si>
  <si>
    <t xml:space="preserve">B0206.10</t>
  </si>
  <si>
    <t xml:space="preserve">AEB0364</t>
  </si>
  <si>
    <t xml:space="preserve">AEE0087</t>
  </si>
  <si>
    <t xml:space="preserve">AEE0561</t>
  </si>
  <si>
    <t xml:space="preserve">B0206.12</t>
  </si>
  <si>
    <t xml:space="preserve">AEB0365</t>
  </si>
  <si>
    <t xml:space="preserve">AEE0088</t>
  </si>
  <si>
    <t xml:space="preserve">AEE0562</t>
  </si>
  <si>
    <t xml:space="preserve">B0206.14</t>
  </si>
  <si>
    <t xml:space="preserve">AEB0366</t>
  </si>
  <si>
    <t xml:space="preserve">AEE0089</t>
  </si>
  <si>
    <t xml:space="preserve">B0206.16</t>
  </si>
  <si>
    <t xml:space="preserve">AEB0367</t>
  </si>
  <si>
    <t xml:space="preserve">AEE0090</t>
  </si>
  <si>
    <t xml:space="preserve">B0206.18</t>
  </si>
  <si>
    <t xml:space="preserve">AEB0368</t>
  </si>
  <si>
    <t xml:space="preserve">AEE0091</t>
  </si>
  <si>
    <t xml:space="preserve">B0206.20</t>
  </si>
  <si>
    <t xml:space="preserve">AEB0369</t>
  </si>
  <si>
    <t xml:space="preserve">AEE0092</t>
  </si>
  <si>
    <t xml:space="preserve">AEF0723</t>
  </si>
  <si>
    <t xml:space="preserve">B0206.22</t>
  </si>
  <si>
    <t xml:space="preserve">AEA0340</t>
  </si>
  <si>
    <t xml:space="preserve">AEB0370</t>
  </si>
  <si>
    <t xml:space="preserve">AEE0093</t>
  </si>
  <si>
    <t xml:space="preserve">AEF0724</t>
  </si>
  <si>
    <t xml:space="preserve">B0206.24</t>
  </si>
  <si>
    <t xml:space="preserve">AEA0341</t>
  </si>
  <si>
    <t xml:space="preserve">AEB0371</t>
  </si>
  <si>
    <t xml:space="preserve">AEE0094</t>
  </si>
  <si>
    <t xml:space="preserve">AEF0725</t>
  </si>
  <si>
    <t xml:space="preserve">B0206.26</t>
  </si>
  <si>
    <t xml:space="preserve">AEA0342</t>
  </si>
  <si>
    <t xml:space="preserve">AEB0372</t>
  </si>
  <si>
    <t xml:space="preserve">AEE0095</t>
  </si>
  <si>
    <t xml:space="preserve">AEF0726</t>
  </si>
  <si>
    <t xml:space="preserve">B0206.28</t>
  </si>
  <si>
    <t xml:space="preserve">AEA0343</t>
  </si>
  <si>
    <t xml:space="preserve">AEB0373</t>
  </si>
  <si>
    <t xml:space="preserve">AEE0096</t>
  </si>
  <si>
    <t xml:space="preserve">AEE0563</t>
  </si>
  <si>
    <t xml:space="preserve">B0206.30</t>
  </si>
  <si>
    <t xml:space="preserve">AEA0344</t>
  </si>
  <si>
    <t xml:space="preserve">AEB0374</t>
  </si>
  <si>
    <t xml:space="preserve">AED0497</t>
  </si>
  <si>
    <t xml:space="preserve">B0206.35</t>
  </si>
  <si>
    <t xml:space="preserve">ADL0349</t>
  </si>
  <si>
    <t xml:space="preserve">AEB0375</t>
  </si>
  <si>
    <t xml:space="preserve">AED0498</t>
  </si>
  <si>
    <t xml:space="preserve">AEF0727</t>
  </si>
  <si>
    <t xml:space="preserve">B0206.40</t>
  </si>
  <si>
    <t xml:space="preserve">ADL0350</t>
  </si>
  <si>
    <t xml:space="preserve">AEB0376</t>
  </si>
  <si>
    <t xml:space="preserve">AED0499</t>
  </si>
  <si>
    <t xml:space="preserve">AEF0728</t>
  </si>
  <si>
    <t xml:space="preserve">B0206.45</t>
  </si>
  <si>
    <t xml:space="preserve">ADL0090</t>
  </si>
  <si>
    <t xml:space="preserve">ADL0351</t>
  </si>
  <si>
    <t xml:space="preserve">AEB0377</t>
  </si>
  <si>
    <t xml:space="preserve">AED0500</t>
  </si>
  <si>
    <t xml:space="preserve">AEE0217</t>
  </si>
  <si>
    <t xml:space="preserve">AEE0564</t>
  </si>
  <si>
    <t xml:space="preserve">B0206.50</t>
  </si>
  <si>
    <t xml:space="preserve">ADL0352</t>
  </si>
  <si>
    <t xml:space="preserve">AEB0378</t>
  </si>
  <si>
    <t xml:space="preserve">AED0501</t>
  </si>
  <si>
    <t xml:space="preserve">AEE0565</t>
  </si>
  <si>
    <t xml:space="preserve">B0206.55</t>
  </si>
  <si>
    <t xml:space="preserve">AEA0345</t>
  </si>
  <si>
    <t xml:space="preserve">AEB0379</t>
  </si>
  <si>
    <t xml:space="preserve">AED0502</t>
  </si>
  <si>
    <t xml:space="preserve">B0206.60</t>
  </si>
  <si>
    <t xml:space="preserve">AEA0346</t>
  </si>
  <si>
    <t xml:space="preserve">AEB0380</t>
  </si>
  <si>
    <t xml:space="preserve">AED0503</t>
  </si>
  <si>
    <t xml:space="preserve">AEE0566</t>
  </si>
  <si>
    <t xml:space="preserve">B0207.10</t>
  </si>
  <si>
    <t xml:space="preserve">AEA0347</t>
  </si>
  <si>
    <t xml:space="preserve">AEB0381</t>
  </si>
  <si>
    <t xml:space="preserve">AED0504</t>
  </si>
  <si>
    <t xml:space="preserve">B0207.12</t>
  </si>
  <si>
    <t xml:space="preserve">AEA0348</t>
  </si>
  <si>
    <t xml:space="preserve">AEB0382</t>
  </si>
  <si>
    <t xml:space="preserve">AEE0097</t>
  </si>
  <si>
    <t xml:space="preserve">B0207.14</t>
  </si>
  <si>
    <t xml:space="preserve">ADL0353</t>
  </si>
  <si>
    <t xml:space="preserve">AEB0383</t>
  </si>
  <si>
    <t xml:space="preserve">B0207.16</t>
  </si>
  <si>
    <t xml:space="preserve">ADL0091</t>
  </si>
  <si>
    <t xml:space="preserve">ADL0354</t>
  </si>
  <si>
    <t xml:space="preserve">AEB0384</t>
  </si>
  <si>
    <t xml:space="preserve">B0207.18</t>
  </si>
  <si>
    <t xml:space="preserve">ADL0092</t>
  </si>
  <si>
    <t xml:space="preserve">ADL0355</t>
  </si>
  <si>
    <t xml:space="preserve">AEB0385</t>
  </si>
  <si>
    <t xml:space="preserve">B0207.20</t>
  </si>
  <si>
    <t xml:space="preserve">ADL0093</t>
  </si>
  <si>
    <t xml:space="preserve">ADL0356</t>
  </si>
  <si>
    <t xml:space="preserve">AEB0386</t>
  </si>
  <si>
    <t xml:space="preserve">B0207.22</t>
  </si>
  <si>
    <t xml:space="preserve">ADL0094</t>
  </si>
  <si>
    <t xml:space="preserve">ADL0357</t>
  </si>
  <si>
    <t xml:space="preserve">AEB0387</t>
  </si>
  <si>
    <t xml:space="preserve">B0207.24</t>
  </si>
  <si>
    <t xml:space="preserve">ADL0095</t>
  </si>
  <si>
    <t xml:space="preserve">ADL0358</t>
  </si>
  <si>
    <t xml:space="preserve">AEB0388</t>
  </si>
  <si>
    <t xml:space="preserve">B0207.26</t>
  </si>
  <si>
    <t xml:space="preserve">AEB0389</t>
  </si>
  <si>
    <t xml:space="preserve">AEF0735</t>
  </si>
  <si>
    <t xml:space="preserve">B0207.28</t>
  </si>
  <si>
    <t xml:space="preserve">AEA0349</t>
  </si>
  <si>
    <t xml:space="preserve">AEB0390</t>
  </si>
  <si>
    <t xml:space="preserve">AEE0098</t>
  </si>
  <si>
    <t xml:space="preserve">B0207.30</t>
  </si>
  <si>
    <t xml:space="preserve">ADL0096</t>
  </si>
  <si>
    <t xml:space="preserve">ADL0359</t>
  </si>
  <si>
    <t xml:space="preserve">AEB0391</t>
  </si>
  <si>
    <t xml:space="preserve">B0207.32</t>
  </si>
  <si>
    <t xml:space="preserve">AEA0350</t>
  </si>
  <si>
    <t xml:space="preserve">AEB0392</t>
  </si>
  <si>
    <t xml:space="preserve">B0207.35</t>
  </si>
  <si>
    <t xml:space="preserve">ADL0097</t>
  </si>
  <si>
    <t xml:space="preserve">ADL0360</t>
  </si>
  <si>
    <t xml:space="preserve">AEB0393</t>
  </si>
  <si>
    <t xml:space="preserve">B0207.40</t>
  </si>
  <si>
    <t xml:space="preserve">ADL0098</t>
  </si>
  <si>
    <t xml:space="preserve">ADL0361</t>
  </si>
  <si>
    <t xml:space="preserve">AEB0394</t>
  </si>
  <si>
    <t xml:space="preserve">B0207.45</t>
  </si>
  <si>
    <t xml:space="preserve">ADL0099</t>
  </si>
  <si>
    <t xml:space="preserve">ADL0362</t>
  </si>
  <si>
    <t xml:space="preserve">AEB0395</t>
  </si>
  <si>
    <t xml:space="preserve">AED0505</t>
  </si>
  <si>
    <t xml:space="preserve">AEE0567</t>
  </si>
  <si>
    <t xml:space="preserve">B0207.50</t>
  </si>
  <si>
    <t xml:space="preserve">ADL0100</t>
  </si>
  <si>
    <t xml:space="preserve">ADL0363</t>
  </si>
  <si>
    <t xml:space="preserve">AEB0396</t>
  </si>
  <si>
    <t xml:space="preserve">AEE0099</t>
  </si>
  <si>
    <t xml:space="preserve">B0207.55</t>
  </si>
  <si>
    <t xml:space="preserve">AEA0351</t>
  </si>
  <si>
    <t xml:space="preserve">AEB0397</t>
  </si>
  <si>
    <t xml:space="preserve">AED0506</t>
  </si>
  <si>
    <t xml:space="preserve">AEE0568</t>
  </si>
  <si>
    <t xml:space="preserve">B0207.60</t>
  </si>
  <si>
    <t xml:space="preserve">AEA0352</t>
  </si>
  <si>
    <t xml:space="preserve">AEB0398</t>
  </si>
  <si>
    <t xml:space="preserve">AED0507</t>
  </si>
  <si>
    <t xml:space="preserve">AEE0569</t>
  </si>
  <si>
    <t xml:space="preserve">B0210.06</t>
  </si>
  <si>
    <t xml:space="preserve">AEB0399</t>
  </si>
  <si>
    <t xml:space="preserve">B0210.08</t>
  </si>
  <si>
    <t xml:space="preserve">AEB0400</t>
  </si>
  <si>
    <t xml:space="preserve">B0210.10</t>
  </si>
  <si>
    <t xml:space="preserve">AEB0401</t>
  </si>
  <si>
    <t xml:space="preserve">B0210.12</t>
  </si>
  <si>
    <t xml:space="preserve">AEB0402</t>
  </si>
  <si>
    <t xml:space="preserve">AEE0100</t>
  </si>
  <si>
    <t xml:space="preserve">AEE0674</t>
  </si>
  <si>
    <t xml:space="preserve">B0210.14</t>
  </si>
  <si>
    <t xml:space="preserve">AEB0403</t>
  </si>
  <si>
    <t xml:space="preserve">AED0508</t>
  </si>
  <si>
    <t xml:space="preserve">AEE0675</t>
  </si>
  <si>
    <t xml:space="preserve">B0210.16</t>
  </si>
  <si>
    <t xml:space="preserve">AEB0404</t>
  </si>
  <si>
    <t xml:space="preserve">AEE0101</t>
  </si>
  <si>
    <t xml:space="preserve">AEE0676</t>
  </si>
  <si>
    <t xml:space="preserve">B0210.18</t>
  </si>
  <si>
    <t xml:space="preserve">AEB0405</t>
  </si>
  <si>
    <t xml:space="preserve">AED0509</t>
  </si>
  <si>
    <t xml:space="preserve">AEE0677</t>
  </si>
  <si>
    <t xml:space="preserve">B0210.20</t>
  </si>
  <si>
    <t xml:space="preserve">AEB0406</t>
  </si>
  <si>
    <t xml:space="preserve">AEE0678</t>
  </si>
  <si>
    <t xml:space="preserve">B0210.22</t>
  </si>
  <si>
    <t xml:space="preserve">AEB0407</t>
  </si>
  <si>
    <t xml:space="preserve">B0210.24</t>
  </si>
  <si>
    <t xml:space="preserve">AEB0408</t>
  </si>
  <si>
    <t xml:space="preserve">AED0510</t>
  </si>
  <si>
    <t xml:space="preserve">AEE0679</t>
  </si>
  <si>
    <t xml:space="preserve">B0210.26</t>
  </si>
  <si>
    <t xml:space="preserve">AEB0409</t>
  </si>
  <si>
    <t xml:space="preserve">B0210.28</t>
  </si>
  <si>
    <t xml:space="preserve">AEB0410</t>
  </si>
  <si>
    <t xml:space="preserve">B0210.30</t>
  </si>
  <si>
    <t xml:space="preserve">AEB0411</t>
  </si>
  <si>
    <t xml:space="preserve">B0210.32</t>
  </si>
  <si>
    <t xml:space="preserve">AEB0412</t>
  </si>
  <si>
    <t xml:space="preserve">B0212.10</t>
  </si>
  <si>
    <t xml:space="preserve">AEA0353</t>
  </si>
  <si>
    <t xml:space="preserve">B0212.12</t>
  </si>
  <si>
    <t xml:space="preserve">AEA0354</t>
  </si>
  <si>
    <t xml:space="preserve">AEE0680</t>
  </si>
  <si>
    <t xml:space="preserve">B0212.14</t>
  </si>
  <si>
    <t xml:space="preserve">AEA0355</t>
  </si>
  <si>
    <t xml:space="preserve">AEE0102</t>
  </si>
  <si>
    <t xml:space="preserve">AEE0681</t>
  </si>
  <si>
    <t xml:space="preserve">B0212.16</t>
  </si>
  <si>
    <t xml:space="preserve">AEA0356</t>
  </si>
  <si>
    <t xml:space="preserve">AEE0103</t>
  </si>
  <si>
    <t xml:space="preserve">AEE0682</t>
  </si>
  <si>
    <t xml:space="preserve">B0212.18</t>
  </si>
  <si>
    <t xml:space="preserve">AEA0357</t>
  </si>
  <si>
    <t xml:space="preserve">AEE0104</t>
  </si>
  <si>
    <t xml:space="preserve">AEE0683</t>
  </si>
  <si>
    <t xml:space="preserve">B0212.20</t>
  </si>
  <si>
    <t xml:space="preserve">AEA0358</t>
  </si>
  <si>
    <t xml:space="preserve">B0212.22</t>
  </si>
  <si>
    <t xml:space="preserve">AEA0359</t>
  </si>
  <si>
    <t xml:space="preserve">AEE0684</t>
  </si>
  <si>
    <t xml:space="preserve">B0212.24</t>
  </si>
  <si>
    <t xml:space="preserve">AEA0360</t>
  </si>
  <si>
    <t xml:space="preserve">AEE0685</t>
  </si>
  <si>
    <t xml:space="preserve">B0212.26</t>
  </si>
  <si>
    <t xml:space="preserve">AEA0361</t>
  </si>
  <si>
    <t xml:space="preserve">AEE0686</t>
  </si>
  <si>
    <t xml:space="preserve">B0212.28</t>
  </si>
  <si>
    <t xml:space="preserve">AEA0362</t>
  </si>
  <si>
    <t xml:space="preserve">B0212.30</t>
  </si>
  <si>
    <t xml:space="preserve">AEA0363</t>
  </si>
  <si>
    <t xml:space="preserve">B0212.32</t>
  </si>
  <si>
    <t xml:space="preserve">AEA0364</t>
  </si>
  <si>
    <t xml:space="preserve">B0212.34</t>
  </si>
  <si>
    <t xml:space="preserve">AEA0365</t>
  </si>
  <si>
    <t xml:space="preserve">B0212.36</t>
  </si>
  <si>
    <t xml:space="preserve">AEA0366</t>
  </si>
  <si>
    <t xml:space="preserve">B0212.38</t>
  </si>
  <si>
    <t xml:space="preserve">AEA0367</t>
  </si>
  <si>
    <t xml:space="preserve">AEE0687</t>
  </si>
  <si>
    <t xml:space="preserve">B0212.40</t>
  </si>
  <si>
    <t xml:space="preserve">AEA0368</t>
  </si>
  <si>
    <t xml:space="preserve">AEE0688</t>
  </si>
  <si>
    <t xml:space="preserve">B0212.45</t>
  </si>
  <si>
    <t xml:space="preserve">AEA0369</t>
  </si>
  <si>
    <t xml:space="preserve">B0212.50</t>
  </si>
  <si>
    <t xml:space="preserve">AEA0370</t>
  </si>
  <si>
    <t xml:space="preserve">B0212.55</t>
  </si>
  <si>
    <t xml:space="preserve">AEA0371</t>
  </si>
  <si>
    <t xml:space="preserve">B0212.60</t>
  </si>
  <si>
    <t xml:space="preserve">AEA0372</t>
  </si>
  <si>
    <t xml:space="preserve">B0216.18</t>
  </si>
  <si>
    <t xml:space="preserve">AED0511</t>
  </si>
  <si>
    <t xml:space="preserve">B0216.20</t>
  </si>
  <si>
    <t xml:space="preserve">AED0027</t>
  </si>
  <si>
    <t xml:space="preserve">B0216.22</t>
  </si>
  <si>
    <t xml:space="preserve">AED0028</t>
  </si>
  <si>
    <t xml:space="preserve">B0216.24</t>
  </si>
  <si>
    <t xml:space="preserve">AED0029</t>
  </si>
  <si>
    <t xml:space="preserve">B0216.26</t>
  </si>
  <si>
    <t xml:space="preserve">AEB0413</t>
  </si>
  <si>
    <t xml:space="preserve">B0216.28</t>
  </si>
  <si>
    <t xml:space="preserve">AED0030</t>
  </si>
  <si>
    <t xml:space="preserve">B0216.30</t>
  </si>
  <si>
    <t xml:space="preserve">AED0031</t>
  </si>
  <si>
    <t xml:space="preserve">B0216.32</t>
  </si>
  <si>
    <t xml:space="preserve">AED0032</t>
  </si>
  <si>
    <t xml:space="preserve">B0216.35</t>
  </si>
  <si>
    <t xml:space="preserve">AEB0414</t>
  </si>
  <si>
    <t xml:space="preserve">AEE0570</t>
  </si>
  <si>
    <t xml:space="preserve">B0216.40</t>
  </si>
  <si>
    <t xml:space="preserve">AEB0415</t>
  </si>
  <si>
    <t xml:space="preserve">AEE0571</t>
  </si>
  <si>
    <t xml:space="preserve">B0216.45</t>
  </si>
  <si>
    <t xml:space="preserve">AEB0416</t>
  </si>
  <si>
    <t xml:space="preserve">AEE0105</t>
  </si>
  <si>
    <t xml:space="preserve">AEE0572</t>
  </si>
  <si>
    <t xml:space="preserve">B0216.50</t>
  </si>
  <si>
    <t xml:space="preserve">AEB0417</t>
  </si>
  <si>
    <t xml:space="preserve">AEE0573</t>
  </si>
  <si>
    <t xml:space="preserve">B0216.55</t>
  </si>
  <si>
    <t xml:space="preserve">AEB0418</t>
  </si>
  <si>
    <t xml:space="preserve">B0216.60</t>
  </si>
  <si>
    <t xml:space="preserve">AED0033</t>
  </si>
  <si>
    <t xml:space="preserve">B0217.16</t>
  </si>
  <si>
    <t xml:space="preserve">AEB0420</t>
  </si>
  <si>
    <t xml:space="preserve">AED0512</t>
  </si>
  <si>
    <t xml:space="preserve">B0217.18</t>
  </si>
  <si>
    <t xml:space="preserve">AEB0421</t>
  </si>
  <si>
    <t xml:space="preserve">AED0513</t>
  </si>
  <si>
    <t xml:space="preserve">AEE0574</t>
  </si>
  <si>
    <t xml:space="preserve">B0217.20</t>
  </si>
  <si>
    <t xml:space="preserve">AEB0422</t>
  </si>
  <si>
    <t xml:space="preserve">AED0514</t>
  </si>
  <si>
    <t xml:space="preserve">AEE0575</t>
  </si>
  <si>
    <t xml:space="preserve">B0217.22</t>
  </si>
  <si>
    <t xml:space="preserve">AEB0423</t>
  </si>
  <si>
    <t xml:space="preserve">AED0515</t>
  </si>
  <si>
    <t xml:space="preserve">B0217.24</t>
  </si>
  <si>
    <t xml:space="preserve">AEB0424</t>
  </si>
  <si>
    <t xml:space="preserve">AED0516</t>
  </si>
  <si>
    <t xml:space="preserve">B0217.26</t>
  </si>
  <si>
    <t xml:space="preserve">ADJ0244</t>
  </si>
  <si>
    <t xml:space="preserve">B0217.28</t>
  </si>
  <si>
    <t xml:space="preserve">AEB0425</t>
  </si>
  <si>
    <t xml:space="preserve">B0217.30</t>
  </si>
  <si>
    <t xml:space="preserve">AEB0426</t>
  </si>
  <si>
    <t xml:space="preserve">AEE0576</t>
  </si>
  <si>
    <t xml:space="preserve">B0217.32</t>
  </si>
  <si>
    <t xml:space="preserve">AED0034</t>
  </si>
  <si>
    <t xml:space="preserve">B0217.35</t>
  </si>
  <si>
    <t xml:space="preserve">AEB0427</t>
  </si>
  <si>
    <t xml:space="preserve">AED0517</t>
  </si>
  <si>
    <t xml:space="preserve">B0217.40</t>
  </si>
  <si>
    <t xml:space="preserve">AEE0577</t>
  </si>
  <si>
    <t xml:space="preserve">B0217.45</t>
  </si>
  <si>
    <t xml:space="preserve">AEB0429</t>
  </si>
  <si>
    <t xml:space="preserve">AED0518</t>
  </si>
  <si>
    <t xml:space="preserve">B0217.50</t>
  </si>
  <si>
    <t xml:space="preserve">AEB0430</t>
  </si>
  <si>
    <t xml:space="preserve">B0217.55</t>
  </si>
  <si>
    <t xml:space="preserve">AEB0431</t>
  </si>
  <si>
    <t xml:space="preserve">AED0519</t>
  </si>
  <si>
    <t xml:space="preserve">B0217.60</t>
  </si>
  <si>
    <t xml:space="preserve">AEB0432</t>
  </si>
  <si>
    <t xml:space="preserve">AED0520</t>
  </si>
  <si>
    <t xml:space="preserve">B0218.12</t>
  </si>
  <si>
    <t xml:space="preserve">AED0035</t>
  </si>
  <si>
    <t xml:space="preserve">B0218.16</t>
  </si>
  <si>
    <t xml:space="preserve">AED0036</t>
  </si>
  <si>
    <t xml:space="preserve">B0234.28</t>
  </si>
  <si>
    <t xml:space="preserve">ADK0311</t>
  </si>
  <si>
    <t xml:space="preserve">B0234.30</t>
  </si>
  <si>
    <t xml:space="preserve">AEF0235</t>
  </si>
  <si>
    <t xml:space="preserve">B0234.36</t>
  </si>
  <si>
    <t xml:space="preserve">AEG0123</t>
  </si>
  <si>
    <t xml:space="preserve">B0234.38</t>
  </si>
  <si>
    <t xml:space="preserve">AEF0236</t>
  </si>
  <si>
    <t xml:space="preserve">B0234.40</t>
  </si>
  <si>
    <t xml:space="preserve">AEB0433</t>
  </si>
  <si>
    <t xml:space="preserve">AEE0578</t>
  </si>
  <si>
    <t xml:space="preserve">B0234.42</t>
  </si>
  <si>
    <t xml:space="preserve">AEF0237</t>
  </si>
  <si>
    <t xml:space="preserve">B0234.44</t>
  </si>
  <si>
    <t xml:space="preserve">AEF0301</t>
  </si>
  <si>
    <t xml:space="preserve">B0234.48</t>
  </si>
  <si>
    <t xml:space="preserve">AEF0238</t>
  </si>
  <si>
    <t xml:space="preserve">B0234.50</t>
  </si>
  <si>
    <t xml:space="preserve">AED0037</t>
  </si>
  <si>
    <t xml:space="preserve">B0234.55</t>
  </si>
  <si>
    <t xml:space="preserve">AED0038</t>
  </si>
  <si>
    <t xml:space="preserve">AEF0302</t>
  </si>
  <si>
    <t xml:space="preserve">B0234.60</t>
  </si>
  <si>
    <t xml:space="preserve">AEG0225</t>
  </si>
  <si>
    <t xml:space="preserve">B0235.40</t>
  </si>
  <si>
    <t xml:space="preserve">AEB0434</t>
  </si>
  <si>
    <t xml:space="preserve">AEE0579</t>
  </si>
  <si>
    <t xml:space="preserve">B0235.50</t>
  </si>
  <si>
    <t xml:space="preserve">AED0039</t>
  </si>
  <si>
    <t xml:space="preserve">AEE0580</t>
  </si>
  <si>
    <t xml:space="preserve">B0235.55</t>
  </si>
  <si>
    <t xml:space="preserve">AED0040</t>
  </si>
  <si>
    <t xml:space="preserve">AEE0581</t>
  </si>
  <si>
    <t xml:space="preserve">B0255.3514</t>
  </si>
  <si>
    <t xml:space="preserve">ADF0265</t>
  </si>
  <si>
    <t xml:space="preserve">B0255.3516</t>
  </si>
  <si>
    <t xml:space="preserve">ABF0645</t>
  </si>
  <si>
    <t xml:space="preserve">B0264.2416</t>
  </si>
  <si>
    <t xml:space="preserve">WG0230</t>
  </si>
  <si>
    <t xml:space="preserve">WJ0156</t>
  </si>
  <si>
    <t xml:space="preserve">B0264.2418</t>
  </si>
  <si>
    <t xml:space="preserve">ADF0276</t>
  </si>
  <si>
    <t xml:space="preserve">B0303.06</t>
  </si>
  <si>
    <t xml:space="preserve">AEA0373</t>
  </si>
  <si>
    <t xml:space="preserve">AEE0689</t>
  </si>
  <si>
    <t xml:space="preserve">B0303.07</t>
  </si>
  <si>
    <t xml:space="preserve">AEA0374</t>
  </si>
  <si>
    <t xml:space="preserve">B0303.08</t>
  </si>
  <si>
    <t xml:space="preserve">AEA0375</t>
  </si>
  <si>
    <t xml:space="preserve">B0303.09</t>
  </si>
  <si>
    <t xml:space="preserve">AEA0376</t>
  </si>
  <si>
    <t xml:space="preserve">B0303.10</t>
  </si>
  <si>
    <t xml:space="preserve">AEA0377</t>
  </si>
  <si>
    <t xml:space="preserve">AEE0690</t>
  </si>
  <si>
    <t xml:space="preserve">B0303.11</t>
  </si>
  <si>
    <t xml:space="preserve">AEA0378</t>
  </si>
  <si>
    <t xml:space="preserve">B0303.12</t>
  </si>
  <si>
    <t xml:space="preserve">AEA0379</t>
  </si>
  <si>
    <t xml:space="preserve">B0303.14</t>
  </si>
  <si>
    <t xml:space="preserve">AEA0380</t>
  </si>
  <si>
    <t xml:space="preserve">B0303.16</t>
  </si>
  <si>
    <t xml:space="preserve">AEA0381</t>
  </si>
  <si>
    <t xml:space="preserve">B0303.18</t>
  </si>
  <si>
    <t xml:space="preserve">AEA0382</t>
  </si>
  <si>
    <t xml:space="preserve">B0303.20</t>
  </si>
  <si>
    <t xml:space="preserve">AEA0383</t>
  </si>
  <si>
    <t xml:space="preserve">B0304.06</t>
  </si>
  <si>
    <t xml:space="preserve">AEB0435</t>
  </si>
  <si>
    <t xml:space="preserve">B0304.08</t>
  </si>
  <si>
    <t xml:space="preserve">AEB0436</t>
  </si>
  <si>
    <t xml:space="preserve">B0304.10</t>
  </si>
  <si>
    <t xml:space="preserve">AEB0437</t>
  </si>
  <si>
    <t xml:space="preserve">AEE0106</t>
  </si>
  <si>
    <t xml:space="preserve">AEF0749</t>
  </si>
  <si>
    <t xml:space="preserve">B0304.12</t>
  </si>
  <si>
    <t xml:space="preserve">AEB0438</t>
  </si>
  <si>
    <t xml:space="preserve">AED0531</t>
  </si>
  <si>
    <t xml:space="preserve">AEF0750</t>
  </si>
  <si>
    <t xml:space="preserve">B0304.14</t>
  </si>
  <si>
    <t xml:space="preserve">AEB0439</t>
  </si>
  <si>
    <t xml:space="preserve">B0304.16</t>
  </si>
  <si>
    <t xml:space="preserve">AEB0440</t>
  </si>
  <si>
    <t xml:space="preserve">B0304.18</t>
  </si>
  <si>
    <t xml:space="preserve">AEB0441</t>
  </si>
  <si>
    <t xml:space="preserve">B0304.20</t>
  </si>
  <si>
    <t xml:space="preserve">AEB0442</t>
  </si>
  <si>
    <t xml:space="preserve">B0304.22</t>
  </si>
  <si>
    <t xml:space="preserve">AEB0443</t>
  </si>
  <si>
    <t xml:space="preserve">AEE0691</t>
  </si>
  <si>
    <t xml:space="preserve">B0304.24</t>
  </si>
  <si>
    <t xml:space="preserve">AEB0444</t>
  </si>
  <si>
    <t xml:space="preserve">B0401.04</t>
  </si>
  <si>
    <t xml:space="preserve">AEA0083</t>
  </si>
  <si>
    <t xml:space="preserve">AEB0072</t>
  </si>
  <si>
    <t xml:space="preserve">B0401.05</t>
  </si>
  <si>
    <t xml:space="preserve">AEA0084</t>
  </si>
  <si>
    <t xml:space="preserve">B0401.06</t>
  </si>
  <si>
    <t xml:space="preserve">AEF0084</t>
  </si>
  <si>
    <t xml:space="preserve">B0403.06</t>
  </si>
  <si>
    <t xml:space="preserve">AEA0085</t>
  </si>
  <si>
    <t xml:space="preserve">AEE0481</t>
  </si>
  <si>
    <t xml:space="preserve">B0403.07</t>
  </si>
  <si>
    <t xml:space="preserve">AEA0086</t>
  </si>
  <si>
    <t xml:space="preserve">AEE0482</t>
  </si>
  <si>
    <t xml:space="preserve">B0403.08</t>
  </si>
  <si>
    <t xml:space="preserve">AEA0087</t>
  </si>
  <si>
    <t xml:space="preserve">AEE0483</t>
  </si>
  <si>
    <t xml:space="preserve">B0403.09</t>
  </si>
  <si>
    <t xml:space="preserve">AEA0088</t>
  </si>
  <si>
    <t xml:space="preserve">AEC0121</t>
  </si>
  <si>
    <t xml:space="preserve">AEE0484</t>
  </si>
  <si>
    <t xml:space="preserve">B0403.10</t>
  </si>
  <si>
    <t xml:space="preserve">AEC0122</t>
  </si>
  <si>
    <t xml:space="preserve">AEE0012</t>
  </si>
  <si>
    <t xml:space="preserve">AEF0281</t>
  </si>
  <si>
    <t xml:space="preserve">B0403.12</t>
  </si>
  <si>
    <t xml:space="preserve">AEG0220</t>
  </si>
  <si>
    <t xml:space="preserve">B0405.07</t>
  </si>
  <si>
    <t xml:space="preserve">AEA0110</t>
  </si>
  <si>
    <t xml:space="preserve">B0405.08</t>
  </si>
  <si>
    <t xml:space="preserve">AEA0111</t>
  </si>
  <si>
    <t xml:space="preserve">AEE0485</t>
  </si>
  <si>
    <t xml:space="preserve">B0405.09</t>
  </si>
  <si>
    <t xml:space="preserve">ADL0268</t>
  </si>
  <si>
    <t xml:space="preserve">AEA0112</t>
  </si>
  <si>
    <t xml:space="preserve">B0405.10</t>
  </si>
  <si>
    <t xml:space="preserve">AEA0113</t>
  </si>
  <si>
    <t xml:space="preserve">B0405.12</t>
  </si>
  <si>
    <t xml:space="preserve">ADK0052</t>
  </si>
  <si>
    <t xml:space="preserve">B0408.04</t>
  </si>
  <si>
    <t xml:space="preserve">AEA0109</t>
  </si>
  <si>
    <t xml:space="preserve">B0408.05</t>
  </si>
  <si>
    <t xml:space="preserve">AEB0076</t>
  </si>
  <si>
    <t xml:space="preserve">B0409.04</t>
  </si>
  <si>
    <t xml:space="preserve">AEC0123</t>
  </si>
  <si>
    <t xml:space="preserve">AEE0013</t>
  </si>
  <si>
    <t xml:space="preserve">AEF0085</t>
  </si>
  <si>
    <t xml:space="preserve">B0409.05</t>
  </si>
  <si>
    <t xml:space="preserve">AEC0124</t>
  </si>
  <si>
    <t xml:space="preserve">AEE0014</t>
  </si>
  <si>
    <t xml:space="preserve">AEF0086</t>
  </si>
  <si>
    <t xml:space="preserve">B0409.06</t>
  </si>
  <si>
    <t xml:space="preserve">AEA0089</t>
  </si>
  <si>
    <t xml:space="preserve">AEC0125</t>
  </si>
  <si>
    <t xml:space="preserve">AEE0486</t>
  </si>
  <si>
    <t xml:space="preserve">B0409.07</t>
  </si>
  <si>
    <t xml:space="preserve">AEA0042</t>
  </si>
  <si>
    <t xml:space="preserve">AEC0126</t>
  </si>
  <si>
    <t xml:space="preserve">B0409.08</t>
  </si>
  <si>
    <t xml:space="preserve">AEA0043</t>
  </si>
  <si>
    <t xml:space="preserve">AEC0127</t>
  </si>
  <si>
    <t xml:space="preserve">B0409.09</t>
  </si>
  <si>
    <t xml:space="preserve">AEA0044</t>
  </si>
  <si>
    <t xml:space="preserve">AEC0128</t>
  </si>
  <si>
    <t xml:space="preserve">B0409.10</t>
  </si>
  <si>
    <t xml:space="preserve">AEA0090</t>
  </si>
  <si>
    <t xml:space="preserve">AEC0129</t>
  </si>
  <si>
    <t xml:space="preserve">AEF0087</t>
  </si>
  <si>
    <t xml:space="preserve">B0409.11</t>
  </si>
  <si>
    <t xml:space="preserve">AEA0091</t>
  </si>
  <si>
    <t xml:space="preserve">AEC0130</t>
  </si>
  <si>
    <t xml:space="preserve">B0409.12</t>
  </si>
  <si>
    <t xml:space="preserve">AEA0092</t>
  </si>
  <si>
    <t xml:space="preserve">AEC0131</t>
  </si>
  <si>
    <t xml:space="preserve">AEE0488</t>
  </si>
  <si>
    <t xml:space="preserve">AEF0497</t>
  </si>
  <si>
    <t xml:space="preserve">B0409.13</t>
  </si>
  <si>
    <t xml:space="preserve">AEC0132</t>
  </si>
  <si>
    <t xml:space="preserve">B0409.14</t>
  </si>
  <si>
    <t xml:space="preserve">AEC0133</t>
  </si>
  <si>
    <t xml:space="preserve">B0409.16</t>
  </si>
  <si>
    <t xml:space="preserve">AEC0134</t>
  </si>
  <si>
    <t xml:space="preserve">B0410.06</t>
  </si>
  <si>
    <t xml:space="preserve">AEA0114</t>
  </si>
  <si>
    <t xml:space="preserve">AEB0087</t>
  </si>
  <si>
    <t xml:space="preserve">AEE0489</t>
  </si>
  <si>
    <t xml:space="preserve">B0410.07</t>
  </si>
  <si>
    <t xml:space="preserve">AEA0115</t>
  </si>
  <si>
    <t xml:space="preserve">AEB0088</t>
  </si>
  <si>
    <t xml:space="preserve">AEE0490</t>
  </si>
  <si>
    <t xml:space="preserve">B0410.08</t>
  </si>
  <si>
    <t xml:space="preserve">AEA0116</t>
  </si>
  <si>
    <t xml:space="preserve">AEB0089</t>
  </si>
  <si>
    <t xml:space="preserve">AEC0135</t>
  </si>
  <si>
    <t xml:space="preserve">B0410.09</t>
  </si>
  <si>
    <t xml:space="preserve">ADL0061</t>
  </si>
  <si>
    <t xml:space="preserve">AEA0117</t>
  </si>
  <si>
    <t xml:space="preserve">AEB0090</t>
  </si>
  <si>
    <t xml:space="preserve">AEC0136</t>
  </si>
  <si>
    <t xml:space="preserve">AEE0492</t>
  </si>
  <si>
    <t xml:space="preserve">B0410.10</t>
  </si>
  <si>
    <t xml:space="preserve">ADL0062</t>
  </si>
  <si>
    <t xml:space="preserve">AEA0118</t>
  </si>
  <si>
    <t xml:space="preserve">AEB0091</t>
  </si>
  <si>
    <t xml:space="preserve">AEC0137</t>
  </si>
  <si>
    <t xml:space="preserve">B0410.11</t>
  </si>
  <si>
    <t xml:space="preserve">ADL0063</t>
  </si>
  <si>
    <t xml:space="preserve">AEA0119</t>
  </si>
  <si>
    <t xml:space="preserve">AEB0092</t>
  </si>
  <si>
    <t xml:space="preserve">AEC0138</t>
  </si>
  <si>
    <t xml:space="preserve">B0410.12</t>
  </si>
  <si>
    <t xml:space="preserve">ADL0064</t>
  </si>
  <si>
    <t xml:space="preserve">AEA0120</t>
  </si>
  <si>
    <t xml:space="preserve">AEB0093</t>
  </si>
  <si>
    <t xml:space="preserve">AEC0139</t>
  </si>
  <si>
    <t xml:space="preserve">B0410.14</t>
  </si>
  <si>
    <t xml:space="preserve">ADL0065</t>
  </si>
  <si>
    <t xml:space="preserve">AEA0410</t>
  </si>
  <si>
    <t xml:space="preserve">AEB0094</t>
  </si>
  <si>
    <t xml:space="preserve">B0410.16</t>
  </si>
  <si>
    <t xml:space="preserve">ADL0066</t>
  </si>
  <si>
    <t xml:space="preserve">AEA0411</t>
  </si>
  <si>
    <t xml:space="preserve">AEB0095</t>
  </si>
  <si>
    <t xml:space="preserve">B0412.08</t>
  </si>
  <si>
    <t xml:space="preserve">AEE0494</t>
  </si>
  <si>
    <t xml:space="preserve">B0412.09</t>
  </si>
  <si>
    <t xml:space="preserve">AEE0495</t>
  </si>
  <si>
    <t xml:space="preserve">B0412.10</t>
  </si>
  <si>
    <t xml:space="preserve">AEG0054</t>
  </si>
  <si>
    <t xml:space="preserve">B0412.12</t>
  </si>
  <si>
    <t xml:space="preserve">AEG0221</t>
  </si>
  <si>
    <t xml:space="preserve">B0413.10</t>
  </si>
  <si>
    <t xml:space="preserve">AEG0222</t>
  </si>
  <si>
    <t xml:space="preserve">B0501.05</t>
  </si>
  <si>
    <t xml:space="preserve">AEA0236</t>
  </si>
  <si>
    <t xml:space="preserve">B0502.03</t>
  </si>
  <si>
    <t xml:space="preserve">AEA0414</t>
  </si>
  <si>
    <t xml:space="preserve">AEE0803</t>
  </si>
  <si>
    <t xml:space="preserve">B0502.04</t>
  </si>
  <si>
    <t xml:space="preserve">AEE0804</t>
  </si>
  <si>
    <t xml:space="preserve">B0502.05</t>
  </si>
  <si>
    <t xml:space="preserve">AEE0805</t>
  </si>
  <si>
    <t xml:space="preserve">B0502.06</t>
  </si>
  <si>
    <t xml:space="preserve">AEA0035</t>
  </si>
  <si>
    <t xml:space="preserve">AEE0806</t>
  </si>
  <si>
    <t xml:space="preserve">B0502.07</t>
  </si>
  <si>
    <t xml:space="preserve">AEA0416</t>
  </si>
  <si>
    <t xml:space="preserve">B0502.08</t>
  </si>
  <si>
    <t xml:space="preserve">AEA0036</t>
  </si>
  <si>
    <t xml:space="preserve">AEE0807</t>
  </si>
  <si>
    <t xml:space="preserve">B0502.10</t>
  </si>
  <si>
    <t xml:space="preserve">AEE0808</t>
  </si>
  <si>
    <t xml:space="preserve">B0503.04</t>
  </si>
  <si>
    <t xml:space="preserve">AEA0037</t>
  </si>
  <si>
    <t xml:space="preserve">AEE0809</t>
  </si>
  <si>
    <t xml:space="preserve">B0503.05</t>
  </si>
  <si>
    <t xml:space="preserve">AEA0038</t>
  </si>
  <si>
    <t xml:space="preserve">AEE0810</t>
  </si>
  <si>
    <t xml:space="preserve">B0503.06</t>
  </si>
  <si>
    <t xml:space="preserve">AEA0417</t>
  </si>
  <si>
    <t xml:space="preserve">AEE0811</t>
  </si>
  <si>
    <t xml:space="preserve">B0503.07</t>
  </si>
  <si>
    <t xml:space="preserve">AEE0812</t>
  </si>
  <si>
    <t xml:space="preserve">B0504.03</t>
  </si>
  <si>
    <t xml:space="preserve">AEE0277</t>
  </si>
  <si>
    <t xml:space="preserve">B0505.032</t>
  </si>
  <si>
    <t xml:space="preserve">AEA0418</t>
  </si>
  <si>
    <t xml:space="preserve">B0505.041</t>
  </si>
  <si>
    <t xml:space="preserve">AEA0039</t>
  </si>
  <si>
    <t xml:space="preserve">B0505.042</t>
  </si>
  <si>
    <t xml:space="preserve">AEA0040</t>
  </si>
  <si>
    <t xml:space="preserve">B0505.051</t>
  </si>
  <si>
    <t xml:space="preserve">AEA0419</t>
  </si>
  <si>
    <t xml:space="preserve">B0505.052</t>
  </si>
  <si>
    <t xml:space="preserve">AEA0041</t>
  </si>
  <si>
    <t xml:space="preserve">B0505.061</t>
  </si>
  <si>
    <t xml:space="preserve">AEA0420</t>
  </si>
  <si>
    <t xml:space="preserve">B0505.062</t>
  </si>
  <si>
    <t xml:space="preserve">AEA0421</t>
  </si>
  <si>
    <t xml:space="preserve">AEA0413</t>
  </si>
  <si>
    <t xml:space="preserve">B0511.052</t>
  </si>
  <si>
    <t xml:space="preserve">AEC0228</t>
  </si>
  <si>
    <t xml:space="preserve">B0512.072</t>
  </si>
  <si>
    <t xml:space="preserve">AEF0239</t>
  </si>
  <si>
    <t xml:space="preserve">B0513.071</t>
  </si>
  <si>
    <t xml:space="preserve">AEC0229</t>
  </si>
  <si>
    <t xml:space="preserve">B0513.072</t>
  </si>
  <si>
    <t xml:space="preserve">AEC0230</t>
  </si>
  <si>
    <t xml:space="preserve">B0513.091</t>
  </si>
  <si>
    <t xml:space="preserve">AEC0231</t>
  </si>
  <si>
    <t xml:space="preserve">B0513.092</t>
  </si>
  <si>
    <t xml:space="preserve">AEC0232</t>
  </si>
  <si>
    <t xml:space="preserve">B0513.112</t>
  </si>
  <si>
    <t xml:space="preserve">AEC0233</t>
  </si>
  <si>
    <t xml:space="preserve">B0514.072</t>
  </si>
  <si>
    <t xml:space="preserve">AEC0234</t>
  </si>
  <si>
    <t xml:space="preserve">B0514.112</t>
  </si>
  <si>
    <t xml:space="preserve">AEC0235</t>
  </si>
  <si>
    <t xml:space="preserve">B0515.091</t>
  </si>
  <si>
    <t xml:space="preserve">AEC0236</t>
  </si>
  <si>
    <t xml:space="preserve">B0515.092</t>
  </si>
  <si>
    <t xml:space="preserve">AEC0237</t>
  </si>
  <si>
    <t xml:space="preserve">B0515.111</t>
  </si>
  <si>
    <t xml:space="preserve">AEC0238</t>
  </si>
  <si>
    <t xml:space="preserve">B0516.071</t>
  </si>
  <si>
    <t xml:space="preserve">AEC0239</t>
  </si>
  <si>
    <t xml:space="preserve">B0516.072</t>
  </si>
  <si>
    <t xml:space="preserve">AEC0240</t>
  </si>
  <si>
    <t xml:space="preserve">B0516.091</t>
  </si>
  <si>
    <t xml:space="preserve">AEC0241</t>
  </si>
  <si>
    <t xml:space="preserve">B0516.092</t>
  </si>
  <si>
    <t xml:space="preserve">AEC0242</t>
  </si>
  <si>
    <t xml:space="preserve">B0516.112</t>
  </si>
  <si>
    <t xml:space="preserve">AEC0243</t>
  </si>
  <si>
    <t xml:space="preserve">B0532.1201</t>
  </si>
  <si>
    <t xml:space="preserve">ABF0642</t>
  </si>
  <si>
    <t xml:space="preserve">B0701.055</t>
  </si>
  <si>
    <t xml:space="preserve">AEG0126</t>
  </si>
  <si>
    <t xml:space="preserve">B0701.060</t>
  </si>
  <si>
    <t xml:space="preserve">AED0381</t>
  </si>
  <si>
    <t xml:space="preserve">B0701.065</t>
  </si>
  <si>
    <t xml:space="preserve">AEB0129</t>
  </si>
  <si>
    <t xml:space="preserve">AEE0062</t>
  </si>
  <si>
    <t xml:space="preserve">AEF0586</t>
  </si>
  <si>
    <t xml:space="preserve">B0701.070</t>
  </si>
  <si>
    <t xml:space="preserve">AEB0130</t>
  </si>
  <si>
    <t xml:space="preserve">AED0382</t>
  </si>
  <si>
    <t xml:space="preserve">B0701.075</t>
  </si>
  <si>
    <t xml:space="preserve">ADL0308</t>
  </si>
  <si>
    <t xml:space="preserve">AEC0380</t>
  </si>
  <si>
    <t xml:space="preserve">AEE0553</t>
  </si>
  <si>
    <t xml:space="preserve">B0701.080</t>
  </si>
  <si>
    <t xml:space="preserve">ADL0309</t>
  </si>
  <si>
    <t xml:space="preserve">AEC0381</t>
  </si>
  <si>
    <t xml:space="preserve">AEE0063</t>
  </si>
  <si>
    <t xml:space="preserve">AEE0554</t>
  </si>
  <si>
    <t xml:space="preserve">B0701.085</t>
  </si>
  <si>
    <t xml:space="preserve">ADL0310</t>
  </si>
  <si>
    <t xml:space="preserve">AEB0131</t>
  </si>
  <si>
    <t xml:space="preserve">AEC0382</t>
  </si>
  <si>
    <t xml:space="preserve">AEE0064</t>
  </si>
  <si>
    <t xml:space="preserve">B0701.090</t>
  </si>
  <si>
    <t xml:space="preserve">AEB0132</t>
  </si>
  <si>
    <t xml:space="preserve">AEC0383</t>
  </si>
  <si>
    <t xml:space="preserve">AEE0555</t>
  </si>
  <si>
    <t xml:space="preserve">AEF0593</t>
  </si>
  <si>
    <t xml:space="preserve">B0701.095</t>
  </si>
  <si>
    <t xml:space="preserve">AEB0133</t>
  </si>
  <si>
    <t xml:space="preserve">AED0383</t>
  </si>
  <si>
    <t xml:space="preserve">AEE0556</t>
  </si>
  <si>
    <t xml:space="preserve">B0701.100</t>
  </si>
  <si>
    <t xml:space="preserve">AEB0134</t>
  </si>
  <si>
    <t xml:space="preserve">AED0384</t>
  </si>
  <si>
    <t xml:space="preserve">AEE0557</t>
  </si>
  <si>
    <t xml:space="preserve">AEF0597</t>
  </si>
  <si>
    <t xml:space="preserve">B0701.105</t>
  </si>
  <si>
    <t xml:space="preserve">AEB0135</t>
  </si>
  <si>
    <t xml:space="preserve">AEE0065</t>
  </si>
  <si>
    <t xml:space="preserve">B0701.110</t>
  </si>
  <si>
    <t xml:space="preserve">AEF0356</t>
  </si>
  <si>
    <t xml:space="preserve">B0702.00</t>
  </si>
  <si>
    <t xml:space="preserve">AEB0445</t>
  </si>
  <si>
    <t xml:space="preserve">AEE0558</t>
  </si>
  <si>
    <t xml:space="preserve">B0702.01</t>
  </si>
  <si>
    <t xml:space="preserve">AEB0446</t>
  </si>
  <si>
    <t xml:space="preserve">AEE0559</t>
  </si>
  <si>
    <t xml:space="preserve">B0703.1353</t>
  </si>
  <si>
    <t xml:space="preserve">AEG0045</t>
  </si>
  <si>
    <t xml:space="preserve">B0703.1356</t>
  </si>
  <si>
    <t xml:space="preserve">AEF0191</t>
  </si>
  <si>
    <t xml:space="preserve">B0703.1404</t>
  </si>
  <si>
    <t xml:space="preserve">AEE0401</t>
  </si>
  <si>
    <t xml:space="preserve">B0703.1405</t>
  </si>
  <si>
    <t xml:space="preserve">AEE0402</t>
  </si>
  <si>
    <t xml:space="preserve">B0704.1304</t>
  </si>
  <si>
    <t xml:space="preserve">AED0208</t>
  </si>
  <si>
    <t xml:space="preserve">B0704.1305</t>
  </si>
  <si>
    <t xml:space="preserve">AEE0768</t>
  </si>
  <si>
    <t xml:space="preserve">B0704.1352</t>
  </si>
  <si>
    <t xml:space="preserve">AEF0192</t>
  </si>
  <si>
    <t xml:space="preserve">B0704.1354</t>
  </si>
  <si>
    <t xml:space="preserve">AED0210</t>
  </si>
  <si>
    <t xml:space="preserve">AEE0769</t>
  </si>
  <si>
    <t xml:space="preserve">B0704.1355</t>
  </si>
  <si>
    <t xml:space="preserve">AED0212</t>
  </si>
  <si>
    <t xml:space="preserve">B0705.1353</t>
  </si>
  <si>
    <t xml:space="preserve">AED0213</t>
  </si>
  <si>
    <t xml:space="preserve">B0705.1354</t>
  </si>
  <si>
    <t xml:space="preserve">AEF0193</t>
  </si>
  <si>
    <t xml:space="preserve">AEF0194</t>
  </si>
  <si>
    <t xml:space="preserve">B0705.1404</t>
  </si>
  <si>
    <t xml:space="preserve">AEG0033</t>
  </si>
  <si>
    <t xml:space="preserve">B0705.1405</t>
  </si>
  <si>
    <t xml:space="preserve">AEF0210</t>
  </si>
  <si>
    <t xml:space="preserve">B0706.1354</t>
  </si>
  <si>
    <t xml:space="preserve">AED0216</t>
  </si>
  <si>
    <t xml:space="preserve">B0706.1355</t>
  </si>
  <si>
    <t xml:space="preserve">AEB0191</t>
  </si>
  <si>
    <t xml:space="preserve">B0710.1354</t>
  </si>
  <si>
    <t xml:space="preserve">AED0219</t>
  </si>
  <si>
    <t xml:space="preserve">B0713.08</t>
  </si>
  <si>
    <t xml:space="preserve">ADL0140</t>
  </si>
  <si>
    <t xml:space="preserve">AEE0281</t>
  </si>
  <si>
    <t xml:space="preserve">B0713.10</t>
  </si>
  <si>
    <t xml:space="preserve">AEE0282</t>
  </si>
  <si>
    <t xml:space="preserve">B0713.11</t>
  </si>
  <si>
    <t xml:space="preserve">AEF0250</t>
  </si>
  <si>
    <t xml:space="preserve">B0714.080</t>
  </si>
  <si>
    <t xml:space="preserve">AEB0137</t>
  </si>
  <si>
    <t xml:space="preserve">B0714.095</t>
  </si>
  <si>
    <t xml:space="preserve">AEE0066</t>
  </si>
  <si>
    <t xml:space="preserve">B0715.01</t>
  </si>
  <si>
    <t xml:space="preserve">AEB0447</t>
  </si>
  <si>
    <t xml:space="preserve">AEE0560</t>
  </si>
  <si>
    <t xml:space="preserve">B0723.1354</t>
  </si>
  <si>
    <t xml:space="preserve">AEE0279</t>
  </si>
  <si>
    <t xml:space="preserve">B0801.02</t>
  </si>
  <si>
    <t xml:space="preserve">AEA0093</t>
  </si>
  <si>
    <t xml:space="preserve">B0801.03</t>
  </si>
  <si>
    <t xml:space="preserve">AEA0094</t>
  </si>
  <si>
    <t xml:space="preserve">AEB0192</t>
  </si>
  <si>
    <t xml:space="preserve">B0801.04</t>
  </si>
  <si>
    <t xml:space="preserve">AEA0095</t>
  </si>
  <si>
    <t xml:space="preserve">AEB0193</t>
  </si>
  <si>
    <t xml:space="preserve">AED0163</t>
  </si>
  <si>
    <t xml:space="preserve">AEE0496</t>
  </si>
  <si>
    <t xml:space="preserve">B0801.05</t>
  </si>
  <si>
    <t xml:space="preserve">AEA0096</t>
  </si>
  <si>
    <t xml:space="preserve">AEB0194</t>
  </si>
  <si>
    <t xml:space="preserve">AEC0140</t>
  </si>
  <si>
    <t xml:space="preserve">AEE0497</t>
  </si>
  <si>
    <t xml:space="preserve">B0801.06</t>
  </si>
  <si>
    <t xml:space="preserve">AEA0097</t>
  </si>
  <si>
    <t xml:space="preserve">AEB0195</t>
  </si>
  <si>
    <t xml:space="preserve">AEC0141</t>
  </si>
  <si>
    <t xml:space="preserve">AEE0015</t>
  </si>
  <si>
    <t xml:space="preserve">AEE0498</t>
  </si>
  <si>
    <t xml:space="preserve">B0801.07</t>
  </si>
  <si>
    <t xml:space="preserve">AEA0098</t>
  </si>
  <si>
    <t xml:space="preserve">AEB0196</t>
  </si>
  <si>
    <t xml:space="preserve">AEC0142</t>
  </si>
  <si>
    <t xml:space="preserve">AEE0499</t>
  </si>
  <si>
    <t xml:space="preserve">B0801.08</t>
  </si>
  <si>
    <t xml:space="preserve">AEA0099</t>
  </si>
  <si>
    <t xml:space="preserve">AEB0197</t>
  </si>
  <si>
    <t xml:space="preserve">AEC0143</t>
  </si>
  <si>
    <t xml:space="preserve">AEE0500</t>
  </si>
  <si>
    <t xml:space="preserve">B0801.09</t>
  </si>
  <si>
    <t xml:space="preserve">AEA0100</t>
  </si>
  <si>
    <t xml:space="preserve">AEB0198</t>
  </si>
  <si>
    <t xml:space="preserve">AEE0016</t>
  </si>
  <si>
    <t xml:space="preserve">AEE0501</t>
  </si>
  <si>
    <t xml:space="preserve">B0801.10</t>
  </si>
  <si>
    <t xml:space="preserve">AEA0101</t>
  </si>
  <si>
    <t xml:space="preserve">AEB0199</t>
  </si>
  <si>
    <t xml:space="preserve">AEE0502</t>
  </si>
  <si>
    <t xml:space="preserve">B0801.11</t>
  </si>
  <si>
    <t xml:space="preserve">ADK0053</t>
  </si>
  <si>
    <t xml:space="preserve">B0801.12</t>
  </si>
  <si>
    <t xml:space="preserve">AEA0102</t>
  </si>
  <si>
    <t xml:space="preserve">AEB0200</t>
  </si>
  <si>
    <t xml:space="preserve">B0802.04</t>
  </si>
  <si>
    <t xml:space="preserve">AEB0096</t>
  </si>
  <si>
    <t xml:space="preserve">B0802.05</t>
  </si>
  <si>
    <t xml:space="preserve">AEB0097</t>
  </si>
  <si>
    <t xml:space="preserve">AEE0017</t>
  </si>
  <si>
    <t xml:space="preserve">B0802.06</t>
  </si>
  <si>
    <t xml:space="preserve">ADL0067</t>
  </si>
  <si>
    <t xml:space="preserve">AEA0121</t>
  </si>
  <si>
    <t xml:space="preserve">AEE0018</t>
  </si>
  <si>
    <t xml:space="preserve">AEF0498</t>
  </si>
  <si>
    <t xml:space="preserve">B0802.07</t>
  </si>
  <si>
    <t xml:space="preserve">AEA0122</t>
  </si>
  <si>
    <t xml:space="preserve">AEB0098</t>
  </si>
  <si>
    <t xml:space="preserve">AED0164</t>
  </si>
  <si>
    <t xml:space="preserve">AEE0503</t>
  </si>
  <si>
    <t xml:space="preserve">AEF0499</t>
  </si>
  <si>
    <t xml:space="preserve">B0802.08</t>
  </si>
  <si>
    <t xml:space="preserve">AEB0099</t>
  </si>
  <si>
    <t xml:space="preserve">AEE0504</t>
  </si>
  <si>
    <t xml:space="preserve">B0802.09</t>
  </si>
  <si>
    <t xml:space="preserve">ADL0069</t>
  </si>
  <si>
    <t xml:space="preserve">AEA0124</t>
  </si>
  <si>
    <t xml:space="preserve">AED0165</t>
  </si>
  <si>
    <t xml:space="preserve">AEE0505</t>
  </si>
  <si>
    <t xml:space="preserve">B0802.10</t>
  </si>
  <si>
    <t xml:space="preserve">AEB0100</t>
  </si>
  <si>
    <t xml:space="preserve">AEE0019</t>
  </si>
  <si>
    <t xml:space="preserve">B0802.11</t>
  </si>
  <si>
    <t xml:space="preserve">AEA0126</t>
  </si>
  <si>
    <t xml:space="preserve">AEB0101</t>
  </si>
  <si>
    <t xml:space="preserve">B0802.12</t>
  </si>
  <si>
    <t xml:space="preserve">AEB0102</t>
  </si>
  <si>
    <t xml:space="preserve">AEF0501</t>
  </si>
  <si>
    <t xml:space="preserve">B0802.13</t>
  </si>
  <si>
    <t xml:space="preserve">AEF0051</t>
  </si>
  <si>
    <t xml:space="preserve">B0802.14</t>
  </si>
  <si>
    <t xml:space="preserve">AEE0020</t>
  </si>
  <si>
    <t xml:space="preserve">B0803.49</t>
  </si>
  <si>
    <t xml:space="preserve">AEA0241</t>
  </si>
  <si>
    <t xml:space="preserve">AEB0067</t>
  </si>
  <si>
    <t xml:space="preserve">AEF0050</t>
  </si>
  <si>
    <t xml:space="preserve">B0803.56</t>
  </si>
  <si>
    <t xml:space="preserve">AEA0242</t>
  </si>
  <si>
    <t xml:space="preserve">B0803.67</t>
  </si>
  <si>
    <t xml:space="preserve">AEB0048</t>
  </si>
  <si>
    <t xml:space="preserve">AED0136</t>
  </si>
  <si>
    <t xml:space="preserve">B0803.78</t>
  </si>
  <si>
    <t xml:space="preserve">AEB0068</t>
  </si>
  <si>
    <t xml:space="preserve">B0808.06</t>
  </si>
  <si>
    <t xml:space="preserve">AEB0201</t>
  </si>
  <si>
    <t xml:space="preserve">B0808.07</t>
  </si>
  <si>
    <t xml:space="preserve">AEB0202</t>
  </si>
  <si>
    <t xml:space="preserve">AEE0021</t>
  </si>
  <si>
    <t xml:space="preserve">B0808.08</t>
  </si>
  <si>
    <t xml:space="preserve">AEB0203</t>
  </si>
  <si>
    <t xml:space="preserve">AEE0022</t>
  </si>
  <si>
    <t xml:space="preserve">B0808.10</t>
  </si>
  <si>
    <t xml:space="preserve">AEE0023</t>
  </si>
  <si>
    <t xml:space="preserve">B0809.04</t>
  </si>
  <si>
    <t xml:space="preserve">AEA0103</t>
  </si>
  <si>
    <t xml:space="preserve">B0809.05</t>
  </si>
  <si>
    <t xml:space="preserve">AEA0104</t>
  </si>
  <si>
    <t xml:space="preserve">B0809.06</t>
  </si>
  <si>
    <t xml:space="preserve">AEA0105</t>
  </si>
  <si>
    <t xml:space="preserve">AEE0024</t>
  </si>
  <si>
    <t xml:space="preserve">AEF0292</t>
  </si>
  <si>
    <t xml:space="preserve">AEF0502</t>
  </si>
  <si>
    <t xml:space="preserve">B0809.07</t>
  </si>
  <si>
    <t xml:space="preserve">AEA0106</t>
  </si>
  <si>
    <t xml:space="preserve">AEE0025</t>
  </si>
  <si>
    <t xml:space="preserve">AEF0293</t>
  </si>
  <si>
    <t xml:space="preserve">B0809.08</t>
  </si>
  <si>
    <t xml:space="preserve">AEA0107</t>
  </si>
  <si>
    <t xml:space="preserve">AEE0026</t>
  </si>
  <si>
    <t xml:space="preserve">B0809.09</t>
  </si>
  <si>
    <t xml:space="preserve">AEA0108</t>
  </si>
  <si>
    <t xml:space="preserve">B0810.03</t>
  </si>
  <si>
    <t xml:space="preserve">AEB0103</t>
  </si>
  <si>
    <t xml:space="preserve">B0810.04</t>
  </si>
  <si>
    <t xml:space="preserve">ADL0070</t>
  </si>
  <si>
    <t xml:space="preserve">ADL0299</t>
  </si>
  <si>
    <t xml:space="preserve">AEB0104</t>
  </si>
  <si>
    <t xml:space="preserve">B0810.05</t>
  </si>
  <si>
    <t xml:space="preserve">ADL0071</t>
  </si>
  <si>
    <t xml:space="preserve">ADL0300</t>
  </si>
  <si>
    <t xml:space="preserve">AEB0105</t>
  </si>
  <si>
    <t xml:space="preserve">AEE0506</t>
  </si>
  <si>
    <t xml:space="preserve">B0810.06</t>
  </si>
  <si>
    <t xml:space="preserve">ADL0072</t>
  </si>
  <si>
    <t xml:space="preserve">ADL0301</t>
  </si>
  <si>
    <t xml:space="preserve">AEB0106</t>
  </si>
  <si>
    <t xml:space="preserve">AEC0009</t>
  </si>
  <si>
    <t xml:space="preserve">AEC0307</t>
  </si>
  <si>
    <t xml:space="preserve">B0810.07</t>
  </si>
  <si>
    <t xml:space="preserve">ADL0073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</si>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</sst>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color rgb="FF000000"/>
      <name val="Calibri"/>
      <family val="2"/>
    </font>
    <font>
      <b val="true"/>
      <sz val="16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0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1" activeCellId="0" sqref="A1:F1000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7" min="6" style="1" width="11.54"/>
  </cols>
  <sheetData>
    <row r="1" customFormat="false" ht="38.6" hidden="false" customHeight="fals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/>
    </row>
    <row r="2" customFormat="false" ht="38.6" hidden="false" customHeight="false" outlineLevel="0" collapsed="false">
      <c r="A2" s="7" t="s">
        <v>5</v>
      </c>
      <c r="B2" s="7" t="s">
        <v>6</v>
      </c>
      <c r="C2" s="8" t="n">
        <v>2</v>
      </c>
      <c r="D2" s="9" t="n">
        <v>44953</v>
      </c>
      <c r="E2" s="10" t="str">
        <f aca="false">IF(F2="Sterile",D2+1825, "NA")</f>
        <v>NA</v>
      </c>
      <c r="F2" s="11" t="s">
        <v>7</v>
      </c>
    </row>
    <row r="3" customFormat="false" ht="38.6" hidden="false" customHeight="false" outlineLevel="0" collapsed="false">
      <c r="A3" s="7" t="s">
        <v>8</v>
      </c>
      <c r="B3" s="7" t="s">
        <v>9</v>
      </c>
      <c r="C3" s="8" t="n">
        <f aca="false">2-1</f>
        <v>1</v>
      </c>
      <c r="D3" s="9" t="n">
        <v>45083</v>
      </c>
      <c r="E3" s="10" t="str">
        <f aca="false">IF(F3="Sterile",D3+1826, "NA")</f>
        <v>NA</v>
      </c>
      <c r="F3" s="11" t="s">
        <v>7</v>
      </c>
    </row>
    <row r="4" customFormat="false" ht="38.6" hidden="false" customHeight="false" outlineLevel="0" collapsed="false">
      <c r="A4" s="7" t="s">
        <v>8</v>
      </c>
      <c r="B4" s="7" t="s">
        <v>10</v>
      </c>
      <c r="C4" s="8" t="n">
        <f aca="false">10</f>
        <v>10</v>
      </c>
      <c r="D4" s="9" t="n">
        <v>45136</v>
      </c>
      <c r="E4" s="10" t="str">
        <f aca="false">IF(F4="Sterile",D4+1826, "NA")</f>
        <v>NA</v>
      </c>
      <c r="F4" s="11" t="s">
        <v>7</v>
      </c>
    </row>
    <row r="5" customFormat="false" ht="38.6" hidden="false" customHeight="false" outlineLevel="0" collapsed="false">
      <c r="A5" s="7" t="s">
        <v>11</v>
      </c>
      <c r="B5" s="7" t="s">
        <v>12</v>
      </c>
      <c r="C5" s="8" t="n">
        <f aca="false">16-2-2-1-1</f>
        <v>10</v>
      </c>
      <c r="D5" s="9" t="n">
        <v>45134</v>
      </c>
      <c r="E5" s="10" t="str">
        <f aca="false">IF(F5="Sterile",D5+1826, "NA")</f>
        <v>NA</v>
      </c>
      <c r="F5" s="11" t="s">
        <v>7</v>
      </c>
    </row>
    <row r="6" customFormat="false" ht="38.6" hidden="false" customHeight="false" outlineLevel="0" collapsed="false">
      <c r="A6" s="7" t="s">
        <v>11</v>
      </c>
      <c r="B6" s="7" t="s">
        <v>13</v>
      </c>
      <c r="C6" s="8" t="n">
        <f aca="false">14-1</f>
        <v>13</v>
      </c>
      <c r="D6" s="9" t="n">
        <v>45136</v>
      </c>
      <c r="E6" s="10" t="str">
        <f aca="false">IF(F6="Sterile",D6+1826, "NA")</f>
        <v>NA</v>
      </c>
      <c r="F6" s="11" t="s">
        <v>7</v>
      </c>
    </row>
    <row r="7" customFormat="false" ht="38.6" hidden="false" customHeight="false" outlineLevel="0" collapsed="false">
      <c r="A7" s="7" t="s">
        <v>14</v>
      </c>
      <c r="B7" s="7" t="s">
        <v>15</v>
      </c>
      <c r="C7" s="8" t="n">
        <f aca="false">10-2-2-2</f>
        <v>4</v>
      </c>
      <c r="D7" s="9" t="n">
        <v>45134</v>
      </c>
      <c r="E7" s="10" t="str">
        <f aca="false">IF(F7="Sterile",D7+1826, "NA")</f>
        <v>NA</v>
      </c>
      <c r="F7" s="11" t="s">
        <v>7</v>
      </c>
    </row>
    <row r="8" customFormat="false" ht="38.6" hidden="false" customHeight="false" outlineLevel="0" collapsed="false">
      <c r="A8" s="7" t="s">
        <v>14</v>
      </c>
      <c r="B8" s="7" t="s">
        <v>16</v>
      </c>
      <c r="C8" s="8" t="n">
        <f aca="false">8-1</f>
        <v>7</v>
      </c>
      <c r="D8" s="9" t="n">
        <v>45136</v>
      </c>
      <c r="E8" s="10" t="str">
        <f aca="false">IF(F8="Sterile",D8+1826, "NA")</f>
        <v>NA</v>
      </c>
      <c r="F8" s="11" t="s">
        <v>7</v>
      </c>
    </row>
    <row r="9" customFormat="false" ht="38.6" hidden="false" customHeight="false" outlineLevel="0" collapsed="false">
      <c r="A9" s="7" t="s">
        <v>17</v>
      </c>
      <c r="B9" s="7" t="s">
        <v>18</v>
      </c>
      <c r="C9" s="8" t="n">
        <f aca="false">10-4-2-3</f>
        <v>1</v>
      </c>
      <c r="D9" s="9" t="n">
        <v>45079</v>
      </c>
      <c r="E9" s="10" t="str">
        <f aca="false">IF(F9="Sterile",D9+1826, "NA")</f>
        <v>NA</v>
      </c>
      <c r="F9" s="11" t="s">
        <v>7</v>
      </c>
    </row>
    <row r="10" customFormat="false" ht="38.6" hidden="false" customHeight="false" outlineLevel="0" collapsed="false">
      <c r="A10" s="7" t="s">
        <v>19</v>
      </c>
      <c r="B10" s="7" t="s">
        <v>20</v>
      </c>
      <c r="C10" s="8" t="n">
        <f aca="false">8-6</f>
        <v>2</v>
      </c>
      <c r="D10" s="9" t="n">
        <v>45079</v>
      </c>
      <c r="E10" s="10" t="str">
        <f aca="false">IF(F10="Sterile",D10+1826, "NA")</f>
        <v>NA</v>
      </c>
      <c r="F10" s="11" t="s">
        <v>7</v>
      </c>
    </row>
    <row r="11" customFormat="false" ht="38.6" hidden="false" customHeight="false" outlineLevel="0" collapsed="false">
      <c r="A11" s="7" t="s">
        <v>19</v>
      </c>
      <c r="B11" s="7" t="s">
        <v>21</v>
      </c>
      <c r="C11" s="8" t="n">
        <f aca="false">11</f>
        <v>11</v>
      </c>
      <c r="D11" s="9" t="n">
        <v>45102</v>
      </c>
      <c r="E11" s="10" t="str">
        <f aca="false">IF(F11="Sterile",D11+1826, "NA")</f>
        <v>NA</v>
      </c>
      <c r="F11" s="11" t="s">
        <v>7</v>
      </c>
    </row>
    <row r="12" customFormat="false" ht="38.6" hidden="false" customHeight="false" outlineLevel="0" collapsed="false">
      <c r="A12" s="12" t="s">
        <v>22</v>
      </c>
      <c r="B12" s="7" t="s">
        <v>23</v>
      </c>
      <c r="C12" s="8" t="n">
        <v>2</v>
      </c>
      <c r="D12" s="9" t="n">
        <v>44953</v>
      </c>
      <c r="E12" s="10" t="str">
        <f aca="false">IF(F12="Sterile",D12+1825, "NA")</f>
        <v>NA</v>
      </c>
      <c r="F12" s="11" t="s">
        <v>7</v>
      </c>
    </row>
    <row r="13" customFormat="false" ht="38.6" hidden="false" customHeight="false" outlineLevel="0" collapsed="false">
      <c r="A13" s="12" t="s">
        <v>22</v>
      </c>
      <c r="B13" s="7" t="s">
        <v>24</v>
      </c>
      <c r="C13" s="8" t="n">
        <v>1</v>
      </c>
      <c r="D13" s="9" t="n">
        <v>44972</v>
      </c>
      <c r="E13" s="10" t="str">
        <f aca="false">IF(F13="Sterile",D13+1825, "NA")</f>
        <v>NA</v>
      </c>
      <c r="F13" s="11" t="s">
        <v>7</v>
      </c>
    </row>
    <row r="14" customFormat="false" ht="38.6" hidden="false" customHeight="false" outlineLevel="0" collapsed="false">
      <c r="A14" s="12" t="s">
        <v>22</v>
      </c>
      <c r="B14" s="7" t="s">
        <v>25</v>
      </c>
      <c r="C14" s="8" t="n">
        <f aca="false">9-5-3</f>
        <v>1</v>
      </c>
      <c r="D14" s="9" t="n">
        <v>45032</v>
      </c>
      <c r="E14" s="10" t="str">
        <f aca="false">IF(F14="Sterile",D14+1825, "NA")</f>
        <v>NA</v>
      </c>
      <c r="F14" s="11" t="s">
        <v>7</v>
      </c>
    </row>
    <row r="15" customFormat="false" ht="38.6" hidden="false" customHeight="false" outlineLevel="0" collapsed="false">
      <c r="A15" s="7" t="s">
        <v>22</v>
      </c>
      <c r="B15" s="7" t="s">
        <v>26</v>
      </c>
      <c r="C15" s="8" t="n">
        <f aca="false">10</f>
        <v>10</v>
      </c>
      <c r="D15" s="9" t="n">
        <v>45136</v>
      </c>
      <c r="E15" s="10" t="str">
        <f aca="false">IF(F15="Sterile",D15+1826, "NA")</f>
        <v>NA</v>
      </c>
      <c r="F15" s="11" t="s">
        <v>7</v>
      </c>
    </row>
    <row r="16" customFormat="false" ht="38.6" hidden="false" customHeight="false" outlineLevel="0" collapsed="false">
      <c r="A16" s="7" t="s">
        <v>27</v>
      </c>
      <c r="B16" s="7" t="s">
        <v>28</v>
      </c>
      <c r="C16" s="8" t="n">
        <f aca="false">3-1</f>
        <v>2</v>
      </c>
      <c r="D16" s="9" t="n">
        <v>45087</v>
      </c>
      <c r="E16" s="10" t="str">
        <f aca="false">IF(F16="Sterile",D16+1826, "NA")</f>
        <v>NA</v>
      </c>
      <c r="F16" s="11" t="s">
        <v>7</v>
      </c>
    </row>
    <row r="17" customFormat="false" ht="38.6" hidden="false" customHeight="false" outlineLevel="0" collapsed="false">
      <c r="A17" s="7" t="s">
        <v>27</v>
      </c>
      <c r="B17" s="7" t="s">
        <v>29</v>
      </c>
      <c r="C17" s="8" t="n">
        <f aca="false">7-2</f>
        <v>5</v>
      </c>
      <c r="D17" s="9" t="n">
        <v>45091</v>
      </c>
      <c r="E17" s="10" t="str">
        <f aca="false">IF(F17="Sterile",D17+1826, "NA")</f>
        <v>NA</v>
      </c>
      <c r="F17" s="11" t="s">
        <v>7</v>
      </c>
    </row>
    <row r="18" customFormat="false" ht="38.6" hidden="false" customHeight="false" outlineLevel="0" collapsed="false">
      <c r="A18" s="7" t="s">
        <v>30</v>
      </c>
      <c r="B18" s="7" t="s">
        <v>31</v>
      </c>
      <c r="C18" s="8" t="n">
        <f aca="false">62</f>
        <v>62</v>
      </c>
      <c r="D18" s="9" t="n">
        <v>45142</v>
      </c>
      <c r="E18" s="10" t="str">
        <f aca="false">IF(F18="Sterile",D18+1826, "NA")</f>
        <v>NA</v>
      </c>
      <c r="F18" s="11" t="s">
        <v>7</v>
      </c>
    </row>
    <row r="19" customFormat="false" ht="38.6" hidden="false" customHeight="false" outlineLevel="0" collapsed="false">
      <c r="A19" s="7" t="s">
        <v>32</v>
      </c>
      <c r="B19" s="7" t="s">
        <v>33</v>
      </c>
      <c r="C19" s="8" t="n">
        <f aca="false">275-2-2</f>
        <v>271</v>
      </c>
      <c r="D19" s="9" t="n">
        <v>45144</v>
      </c>
      <c r="E19" s="10" t="str">
        <f aca="false">IF(F19="Sterile",D19+1826, "NA")</f>
        <v>NA</v>
      </c>
      <c r="F19" s="11" t="s">
        <v>7</v>
      </c>
    </row>
    <row r="20" customFormat="false" ht="38.6" hidden="false" customHeight="false" outlineLevel="0" collapsed="false">
      <c r="A20" s="7" t="s">
        <v>34</v>
      </c>
      <c r="B20" s="7" t="s">
        <v>35</v>
      </c>
      <c r="C20" s="8" t="n">
        <f aca="false">108-2</f>
        <v>106</v>
      </c>
      <c r="D20" s="9" t="n">
        <v>45142</v>
      </c>
      <c r="E20" s="10" t="str">
        <f aca="false">IF(F20="Sterile",D20+1826, "NA")</f>
        <v>NA</v>
      </c>
      <c r="F20" s="11" t="s">
        <v>7</v>
      </c>
    </row>
    <row r="21" customFormat="false" ht="38.6" hidden="false" customHeight="false" outlineLevel="0" collapsed="false">
      <c r="A21" s="12" t="s">
        <v>36</v>
      </c>
      <c r="B21" s="7" t="s">
        <v>37</v>
      </c>
      <c r="C21" s="8" t="n">
        <f aca="false">13-1</f>
        <v>12</v>
      </c>
      <c r="D21" s="9" t="n">
        <v>44832</v>
      </c>
      <c r="E21" s="10" t="str">
        <f aca="false">IF(F21="Sterile",D21+1825, "NA")</f>
        <v>NA</v>
      </c>
      <c r="F21" s="11" t="s">
        <v>7</v>
      </c>
    </row>
    <row r="22" customFormat="false" ht="38.6" hidden="false" customHeight="false" outlineLevel="0" collapsed="false">
      <c r="A22" s="12" t="s">
        <v>38</v>
      </c>
      <c r="B22" s="7" t="s">
        <v>39</v>
      </c>
      <c r="C22" s="8" t="n">
        <v>12</v>
      </c>
      <c r="D22" s="9" t="n">
        <v>44941</v>
      </c>
      <c r="E22" s="10" t="str">
        <f aca="false">IF(F22="Sterile",D22+1825, "NA")</f>
        <v>NA</v>
      </c>
      <c r="F22" s="11" t="s">
        <v>7</v>
      </c>
    </row>
    <row r="23" customFormat="false" ht="38.6" hidden="false" customHeight="false" outlineLevel="0" collapsed="false">
      <c r="A23" s="12" t="s">
        <v>40</v>
      </c>
      <c r="B23" s="7" t="s">
        <v>41</v>
      </c>
      <c r="C23" s="8" t="n">
        <v>84</v>
      </c>
      <c r="D23" s="9" t="n">
        <v>44982</v>
      </c>
      <c r="E23" s="10" t="str">
        <f aca="false">IF(F23="Sterile",D23+1825, "NA")</f>
        <v>NA</v>
      </c>
      <c r="F23" s="11" t="s">
        <v>7</v>
      </c>
    </row>
    <row r="24" customFormat="false" ht="38.6" hidden="false" customHeight="false" outlineLevel="0" collapsed="false">
      <c r="A24" s="7" t="s">
        <v>40</v>
      </c>
      <c r="B24" s="7" t="s">
        <v>42</v>
      </c>
      <c r="C24" s="8" t="n">
        <f aca="false">30</f>
        <v>30</v>
      </c>
      <c r="D24" s="9" t="n">
        <v>45066</v>
      </c>
      <c r="E24" s="10" t="str">
        <f aca="false">IF(F24="Sterile",D24+1826, "NA")</f>
        <v>NA</v>
      </c>
      <c r="F24" s="11" t="s">
        <v>7</v>
      </c>
    </row>
    <row r="25" customFormat="false" ht="38.6" hidden="false" customHeight="false" outlineLevel="0" collapsed="false">
      <c r="A25" s="7" t="s">
        <v>40</v>
      </c>
      <c r="B25" s="7" t="s">
        <v>43</v>
      </c>
      <c r="C25" s="8" t="n">
        <f aca="false">84</f>
        <v>84</v>
      </c>
      <c r="D25" s="9" t="n">
        <v>45112</v>
      </c>
      <c r="E25" s="10" t="str">
        <f aca="false">IF(F25="Sterile",D25+1826, "NA")</f>
        <v>NA</v>
      </c>
      <c r="F25" s="11" t="s">
        <v>7</v>
      </c>
    </row>
    <row r="26" customFormat="false" ht="38.6" hidden="false" customHeight="false" outlineLevel="0" collapsed="false">
      <c r="A26" s="12" t="s">
        <v>44</v>
      </c>
      <c r="B26" s="7" t="s">
        <v>45</v>
      </c>
      <c r="C26" s="8" t="n">
        <f aca="false">99-6-6-6</f>
        <v>81</v>
      </c>
      <c r="D26" s="9" t="n">
        <v>44980</v>
      </c>
      <c r="E26" s="10" t="str">
        <f aca="false">IF(F26="Sterile",D26+1825, "NA")</f>
        <v>NA</v>
      </c>
      <c r="F26" s="11" t="s">
        <v>7</v>
      </c>
    </row>
    <row r="27" customFormat="false" ht="38.6" hidden="false" customHeight="false" outlineLevel="0" collapsed="false">
      <c r="A27" s="7" t="s">
        <v>44</v>
      </c>
      <c r="B27" s="7" t="s">
        <v>46</v>
      </c>
      <c r="C27" s="8" t="n">
        <f aca="false">72</f>
        <v>72</v>
      </c>
      <c r="D27" s="9" t="n">
        <v>45065</v>
      </c>
      <c r="E27" s="10" t="str">
        <f aca="false">IF(F27="Sterile",D27+1826, "NA")</f>
        <v>NA</v>
      </c>
      <c r="F27" s="11" t="s">
        <v>7</v>
      </c>
    </row>
    <row r="28" customFormat="false" ht="38.6" hidden="false" customHeight="false" outlineLevel="0" collapsed="false">
      <c r="A28" s="7" t="s">
        <v>44</v>
      </c>
      <c r="B28" s="7" t="s">
        <v>47</v>
      </c>
      <c r="C28" s="8" t="n">
        <f aca="false">63</f>
        <v>63</v>
      </c>
      <c r="D28" s="9" t="n">
        <v>45111</v>
      </c>
      <c r="E28" s="10" t="str">
        <f aca="false">IF(F28="Sterile",D28+1826, "NA")</f>
        <v>NA</v>
      </c>
      <c r="F28" s="11" t="s">
        <v>7</v>
      </c>
    </row>
    <row r="29" customFormat="false" ht="38.6" hidden="false" customHeight="false" outlineLevel="0" collapsed="false">
      <c r="A29" s="12" t="s">
        <v>48</v>
      </c>
      <c r="B29" s="7" t="s">
        <v>49</v>
      </c>
      <c r="C29" s="8" t="n">
        <f aca="false">123-6-12-9</f>
        <v>96</v>
      </c>
      <c r="D29" s="9" t="n">
        <v>44982</v>
      </c>
      <c r="E29" s="10" t="str">
        <f aca="false">IF(F29="Sterile",D29+1825, "NA")</f>
        <v>NA</v>
      </c>
      <c r="F29" s="11" t="s">
        <v>7</v>
      </c>
    </row>
    <row r="30" customFormat="false" ht="38.6" hidden="false" customHeight="false" outlineLevel="0" collapsed="false">
      <c r="A30" s="7" t="s">
        <v>48</v>
      </c>
      <c r="B30" s="7" t="s">
        <v>50</v>
      </c>
      <c r="C30" s="8" t="n">
        <f aca="false">60</f>
        <v>60</v>
      </c>
      <c r="D30" s="9" t="n">
        <v>45066</v>
      </c>
      <c r="E30" s="10" t="str">
        <f aca="false">IF(F30="Sterile",D30+1826, "NA")</f>
        <v>NA</v>
      </c>
      <c r="F30" s="11" t="s">
        <v>7</v>
      </c>
    </row>
    <row r="31" customFormat="false" ht="38.6" hidden="false" customHeight="false" outlineLevel="0" collapsed="false">
      <c r="A31" s="12" t="s">
        <v>51</v>
      </c>
      <c r="B31" s="7" t="s">
        <v>52</v>
      </c>
      <c r="C31" s="8" t="n">
        <f aca="false">171-21</f>
        <v>150</v>
      </c>
      <c r="D31" s="9" t="n">
        <v>44980</v>
      </c>
      <c r="E31" s="10" t="str">
        <f aca="false">IF(F31="Sterile",D31+1825, "NA")</f>
        <v>NA</v>
      </c>
      <c r="F31" s="11" t="s">
        <v>7</v>
      </c>
    </row>
    <row r="32" customFormat="false" ht="38.6" hidden="false" customHeight="false" outlineLevel="0" collapsed="false">
      <c r="A32" s="12" t="s">
        <v>51</v>
      </c>
      <c r="B32" s="7" t="s">
        <v>53</v>
      </c>
      <c r="C32" s="8" t="n">
        <v>87</v>
      </c>
      <c r="D32" s="9" t="n">
        <v>45014</v>
      </c>
      <c r="E32" s="10" t="str">
        <f aca="false">IF(F32="Sterile",D32+1825, "NA")</f>
        <v>NA</v>
      </c>
      <c r="F32" s="11" t="s">
        <v>7</v>
      </c>
    </row>
    <row r="33" customFormat="false" ht="38.6" hidden="false" customHeight="false" outlineLevel="0" collapsed="false">
      <c r="A33" s="7" t="s">
        <v>51</v>
      </c>
      <c r="B33" s="7" t="s">
        <v>54</v>
      </c>
      <c r="C33" s="8" t="n">
        <f aca="false">69</f>
        <v>69</v>
      </c>
      <c r="D33" s="9" t="n">
        <v>45066</v>
      </c>
      <c r="E33" s="10" t="str">
        <f aca="false">IF(F33="Sterile",D33+1826, "NA")</f>
        <v>NA</v>
      </c>
      <c r="F33" s="11" t="s">
        <v>7</v>
      </c>
    </row>
    <row r="34" customFormat="false" ht="38.6" hidden="false" customHeight="false" outlineLevel="0" collapsed="false">
      <c r="A34" s="7" t="s">
        <v>51</v>
      </c>
      <c r="B34" s="7" t="s">
        <v>55</v>
      </c>
      <c r="C34" s="8" t="n">
        <f aca="false">132</f>
        <v>132</v>
      </c>
      <c r="D34" s="9" t="n">
        <v>45097</v>
      </c>
      <c r="E34" s="10" t="str">
        <f aca="false">IF(F34="Sterile",D34+1826, "NA")</f>
        <v>NA</v>
      </c>
      <c r="F34" s="11" t="s">
        <v>7</v>
      </c>
    </row>
    <row r="35" customFormat="false" ht="38.6" hidden="false" customHeight="false" outlineLevel="0" collapsed="false">
      <c r="A35" s="12" t="s">
        <v>56</v>
      </c>
      <c r="B35" s="7" t="s">
        <v>57</v>
      </c>
      <c r="C35" s="8" t="n">
        <f aca="false">198-6-6-15-30</f>
        <v>141</v>
      </c>
      <c r="D35" s="9" t="n">
        <v>44980</v>
      </c>
      <c r="E35" s="10" t="str">
        <f aca="false">IF(F35="Sterile",D35+1825, "NA")</f>
        <v>NA</v>
      </c>
      <c r="F35" s="11" t="s">
        <v>7</v>
      </c>
    </row>
    <row r="36" customFormat="false" ht="38.6" hidden="false" customHeight="false" outlineLevel="0" collapsed="false">
      <c r="A36" s="12" t="s">
        <v>56</v>
      </c>
      <c r="B36" s="7" t="s">
        <v>58</v>
      </c>
      <c r="C36" s="8" t="n">
        <v>99</v>
      </c>
      <c r="D36" s="9" t="n">
        <v>45014</v>
      </c>
      <c r="E36" s="10" t="str">
        <f aca="false">IF(F36="Sterile",D36+1825, "NA")</f>
        <v>NA</v>
      </c>
      <c r="F36" s="11" t="s">
        <v>7</v>
      </c>
    </row>
    <row r="37" customFormat="false" ht="38.6" hidden="false" customHeight="false" outlineLevel="0" collapsed="false">
      <c r="A37" s="7" t="s">
        <v>56</v>
      </c>
      <c r="B37" s="7" t="s">
        <v>59</v>
      </c>
      <c r="C37" s="8" t="n">
        <f aca="false">195</f>
        <v>195</v>
      </c>
      <c r="D37" s="9" t="n">
        <v>45064</v>
      </c>
      <c r="E37" s="10" t="str">
        <f aca="false">IF(F37="Sterile",D37+1826, "NA")</f>
        <v>NA</v>
      </c>
      <c r="F37" s="11" t="s">
        <v>7</v>
      </c>
    </row>
    <row r="38" customFormat="false" ht="38.6" hidden="false" customHeight="false" outlineLevel="0" collapsed="false">
      <c r="A38" s="7" t="s">
        <v>56</v>
      </c>
      <c r="B38" s="7" t="s">
        <v>60</v>
      </c>
      <c r="C38" s="8" t="n">
        <f aca="false">294</f>
        <v>294</v>
      </c>
      <c r="D38" s="9" t="n">
        <v>45095</v>
      </c>
      <c r="E38" s="10" t="str">
        <f aca="false">IF(F38="Sterile",D38+1826, "NA")</f>
        <v>NA</v>
      </c>
      <c r="F38" s="11" t="s">
        <v>7</v>
      </c>
    </row>
    <row r="39" customFormat="false" ht="38.6" hidden="false" customHeight="false" outlineLevel="0" collapsed="false">
      <c r="A39" s="12" t="s">
        <v>61</v>
      </c>
      <c r="B39" s="7" t="s">
        <v>62</v>
      </c>
      <c r="C39" s="8" t="n">
        <f aca="false">135-6-6-30-12-3-15-9-24</f>
        <v>30</v>
      </c>
      <c r="D39" s="9" t="n">
        <v>44917</v>
      </c>
      <c r="E39" s="10" t="str">
        <f aca="false">IF(F39="Sterile",D39+1825, "NA")</f>
        <v>NA</v>
      </c>
      <c r="F39" s="11" t="s">
        <v>7</v>
      </c>
    </row>
    <row r="40" customFormat="false" ht="38.6" hidden="false" customHeight="false" outlineLevel="0" collapsed="false">
      <c r="A40" s="12" t="s">
        <v>61</v>
      </c>
      <c r="B40" s="7" t="s">
        <v>63</v>
      </c>
      <c r="C40" s="8" t="n">
        <v>246</v>
      </c>
      <c r="D40" s="9" t="n">
        <v>44978</v>
      </c>
      <c r="E40" s="10" t="str">
        <f aca="false">IF(F40="Sterile",D40+1825, "NA")</f>
        <v>NA</v>
      </c>
      <c r="F40" s="11" t="s">
        <v>7</v>
      </c>
    </row>
    <row r="41" customFormat="false" ht="38.6" hidden="false" customHeight="false" outlineLevel="0" collapsed="false">
      <c r="A41" s="12" t="s">
        <v>61</v>
      </c>
      <c r="B41" s="7" t="s">
        <v>64</v>
      </c>
      <c r="C41" s="8" t="n">
        <v>492</v>
      </c>
      <c r="D41" s="9" t="n">
        <v>45002</v>
      </c>
      <c r="E41" s="10" t="str">
        <f aca="false">IF(F41="Sterile",#REF!+1825, "NA")</f>
        <v>NA</v>
      </c>
      <c r="F41" s="11" t="s">
        <v>7</v>
      </c>
    </row>
    <row r="42" customFormat="false" ht="38.6" hidden="false" customHeight="false" outlineLevel="0" collapsed="false">
      <c r="A42" s="7" t="s">
        <v>61</v>
      </c>
      <c r="B42" s="7" t="s">
        <v>65</v>
      </c>
      <c r="C42" s="8" t="n">
        <f aca="false">255</f>
        <v>255</v>
      </c>
      <c r="D42" s="9" t="n">
        <v>45066</v>
      </c>
      <c r="E42" s="10" t="str">
        <f aca="false">IF(F42="Sterile",D42+1826, "NA")</f>
        <v>NA</v>
      </c>
      <c r="F42" s="11" t="s">
        <v>7</v>
      </c>
    </row>
    <row r="43" customFormat="false" ht="38.6" hidden="false" customHeight="false" outlineLevel="0" collapsed="false">
      <c r="A43" s="7" t="s">
        <v>61</v>
      </c>
      <c r="B43" s="7" t="s">
        <v>66</v>
      </c>
      <c r="C43" s="8" t="n">
        <f aca="false">615</f>
        <v>615</v>
      </c>
      <c r="D43" s="9" t="n">
        <v>45097</v>
      </c>
      <c r="E43" s="10" t="str">
        <f aca="false">IF(F43="Sterile",D43+1826, "NA")</f>
        <v>NA</v>
      </c>
      <c r="F43" s="11" t="s">
        <v>7</v>
      </c>
    </row>
    <row r="44" customFormat="false" ht="38.6" hidden="false" customHeight="false" outlineLevel="0" collapsed="false">
      <c r="A44" s="12" t="s">
        <v>67</v>
      </c>
      <c r="B44" s="7" t="s">
        <v>68</v>
      </c>
      <c r="C44" s="8" t="n">
        <f aca="false">228-30-6-15-6-30-6-12-12-15</f>
        <v>96</v>
      </c>
      <c r="D44" s="9" t="n">
        <v>44917</v>
      </c>
      <c r="E44" s="10" t="str">
        <f aca="false">IF(F44="Sterile",#REF!+1825, "NA")</f>
        <v>NA</v>
      </c>
      <c r="F44" s="11" t="s">
        <v>7</v>
      </c>
    </row>
    <row r="45" customFormat="false" ht="38.6" hidden="false" customHeight="false" outlineLevel="0" collapsed="false">
      <c r="A45" s="12" t="s">
        <v>67</v>
      </c>
      <c r="B45" s="7" t="s">
        <v>69</v>
      </c>
      <c r="C45" s="8" t="n">
        <v>408</v>
      </c>
      <c r="D45" s="9" t="n">
        <v>44972</v>
      </c>
      <c r="E45" s="10" t="str">
        <f aca="false">IF(F45="Sterile",D44+1825, "NA")</f>
        <v>NA</v>
      </c>
      <c r="F45" s="11" t="s">
        <v>7</v>
      </c>
    </row>
    <row r="46" customFormat="false" ht="38.6" hidden="false" customHeight="false" outlineLevel="0" collapsed="false">
      <c r="A46" s="12" t="s">
        <v>67</v>
      </c>
      <c r="B46" s="7" t="s">
        <v>70</v>
      </c>
      <c r="C46" s="8" t="n">
        <v>813</v>
      </c>
      <c r="D46" s="9" t="n">
        <v>45009</v>
      </c>
      <c r="E46" s="10" t="str">
        <f aca="false">IF(F46="Sterile",#REF!+1825, "NA")</f>
        <v>NA</v>
      </c>
      <c r="F46" s="11" t="s">
        <v>7</v>
      </c>
    </row>
    <row r="47" customFormat="false" ht="38.6" hidden="false" customHeight="false" outlineLevel="0" collapsed="false">
      <c r="A47" s="12" t="s">
        <v>67</v>
      </c>
      <c r="B47" s="7" t="s">
        <v>71</v>
      </c>
      <c r="C47" s="8" t="n">
        <f aca="false">405</f>
        <v>405</v>
      </c>
      <c r="D47" s="9" t="n">
        <v>45052</v>
      </c>
      <c r="E47" s="10" t="str">
        <f aca="false">IF(F47="Sterile",D47+1825, "NA")</f>
        <v>NA</v>
      </c>
      <c r="F47" s="11" t="s">
        <v>7</v>
      </c>
    </row>
    <row r="48" customFormat="false" ht="38.6" hidden="false" customHeight="false" outlineLevel="0" collapsed="false">
      <c r="A48" s="12" t="s">
        <v>67</v>
      </c>
      <c r="B48" s="7" t="s">
        <v>72</v>
      </c>
      <c r="C48" s="8" t="n">
        <f aca="false">405</f>
        <v>405</v>
      </c>
      <c r="D48" s="9" t="n">
        <v>45057</v>
      </c>
      <c r="E48" s="10" t="str">
        <f aca="false">IF(F48="Sterile",D48+1825, "NA")</f>
        <v>NA</v>
      </c>
      <c r="F48" s="11" t="s">
        <v>7</v>
      </c>
    </row>
    <row r="49" customFormat="false" ht="38.6" hidden="false" customHeight="false" outlineLevel="0" collapsed="false">
      <c r="A49" s="7" t="s">
        <v>67</v>
      </c>
      <c r="B49" s="7" t="s">
        <v>73</v>
      </c>
      <c r="C49" s="8" t="n">
        <f aca="false">351</f>
        <v>351</v>
      </c>
      <c r="D49" s="9" t="n">
        <v>45137</v>
      </c>
      <c r="E49" s="10" t="str">
        <f aca="false">IF(F49="Sterile",D49+1826, "NA")</f>
        <v>NA</v>
      </c>
      <c r="F49" s="11" t="s">
        <v>7</v>
      </c>
    </row>
    <row r="50" customFormat="false" ht="38.6" hidden="false" customHeight="false" outlineLevel="0" collapsed="false">
      <c r="A50" s="12" t="s">
        <v>74</v>
      </c>
      <c r="B50" s="7" t="s">
        <v>75</v>
      </c>
      <c r="C50" s="8" t="n">
        <f aca="false">204-30-21</f>
        <v>153</v>
      </c>
      <c r="D50" s="9" t="n">
        <v>44917</v>
      </c>
      <c r="E50" s="10" t="str">
        <f aca="false">IF(F50="Sterile",#REF!+1825, "NA")</f>
        <v>NA</v>
      </c>
      <c r="F50" s="11" t="s">
        <v>7</v>
      </c>
    </row>
    <row r="51" customFormat="false" ht="38.6" hidden="false" customHeight="false" outlineLevel="0" collapsed="false">
      <c r="A51" s="12" t="s">
        <v>74</v>
      </c>
      <c r="B51" s="7" t="s">
        <v>76</v>
      </c>
      <c r="C51" s="8" t="n">
        <v>429</v>
      </c>
      <c r="D51" s="9" t="n">
        <v>44975</v>
      </c>
      <c r="E51" s="10" t="str">
        <f aca="false">IF(F51="Sterile",#REF!+1825, "NA")</f>
        <v>NA</v>
      </c>
      <c r="F51" s="11" t="s">
        <v>7</v>
      </c>
    </row>
    <row r="52" customFormat="false" ht="38.6" hidden="false" customHeight="false" outlineLevel="0" collapsed="false">
      <c r="A52" s="12" t="s">
        <v>74</v>
      </c>
      <c r="B52" s="7" t="s">
        <v>77</v>
      </c>
      <c r="C52" s="8" t="n">
        <v>858</v>
      </c>
      <c r="D52" s="9" t="n">
        <v>45016</v>
      </c>
      <c r="E52" s="10" t="str">
        <f aca="false">IF(F52="Sterile",D52+1825, "NA")</f>
        <v>NA</v>
      </c>
      <c r="F52" s="11" t="s">
        <v>7</v>
      </c>
    </row>
    <row r="53" customFormat="false" ht="38.6" hidden="false" customHeight="false" outlineLevel="0" collapsed="false">
      <c r="A53" s="12" t="s">
        <v>74</v>
      </c>
      <c r="B53" s="7" t="s">
        <v>78</v>
      </c>
      <c r="C53" s="8" t="n">
        <f aca="false">429</f>
        <v>429</v>
      </c>
      <c r="D53" s="9" t="n">
        <v>45052</v>
      </c>
      <c r="E53" s="10" t="str">
        <f aca="false">IF(F53="Sterile",D53+1825, "NA")</f>
        <v>NA</v>
      </c>
      <c r="F53" s="11" t="s">
        <v>7</v>
      </c>
    </row>
    <row r="54" customFormat="false" ht="38.6" hidden="false" customHeight="false" outlineLevel="0" collapsed="false">
      <c r="A54" s="7" t="s">
        <v>74</v>
      </c>
      <c r="B54" s="7" t="s">
        <v>79</v>
      </c>
      <c r="C54" s="8" t="n">
        <f aca="false">447</f>
        <v>447</v>
      </c>
      <c r="D54" s="9" t="n">
        <v>45064</v>
      </c>
      <c r="E54" s="10" t="str">
        <f aca="false">IF(F54="Sterile",D54+1826, "NA")</f>
        <v>NA</v>
      </c>
      <c r="F54" s="11" t="s">
        <v>7</v>
      </c>
    </row>
    <row r="55" customFormat="false" ht="38.6" hidden="false" customHeight="false" outlineLevel="0" collapsed="false">
      <c r="A55" s="7" t="s">
        <v>74</v>
      </c>
      <c r="B55" s="7" t="s">
        <v>80</v>
      </c>
      <c r="C55" s="8" t="n">
        <f aca="false">453</f>
        <v>453</v>
      </c>
      <c r="D55" s="9" t="n">
        <v>45140</v>
      </c>
      <c r="E55" s="10" t="str">
        <f aca="false">IF(F55="Sterile",D55+1826, "NA")</f>
        <v>NA</v>
      </c>
      <c r="F55" s="11" t="s">
        <v>7</v>
      </c>
    </row>
    <row r="56" customFormat="false" ht="38.6" hidden="false" customHeight="false" outlineLevel="0" collapsed="false">
      <c r="A56" s="12" t="s">
        <v>81</v>
      </c>
      <c r="B56" s="7" t="s">
        <v>82</v>
      </c>
      <c r="C56" s="8" t="n">
        <f aca="false">477-21-3-12-6</f>
        <v>435</v>
      </c>
      <c r="D56" s="9" t="n">
        <v>44972</v>
      </c>
      <c r="E56" s="10" t="str">
        <f aca="false">IF(F56="Sterile",D56+1825, "NA")</f>
        <v>NA</v>
      </c>
      <c r="F56" s="11" t="s">
        <v>7</v>
      </c>
    </row>
    <row r="57" customFormat="false" ht="38.6" hidden="false" customHeight="false" outlineLevel="0" collapsed="false">
      <c r="A57" s="12" t="s">
        <v>81</v>
      </c>
      <c r="B57" s="7" t="s">
        <v>83</v>
      </c>
      <c r="C57" s="8" t="n">
        <v>954</v>
      </c>
      <c r="D57" s="9" t="n">
        <v>44995</v>
      </c>
      <c r="E57" s="10" t="str">
        <f aca="false">IF(F57="Sterile",D57+1825, "NA")</f>
        <v>NA</v>
      </c>
      <c r="F57" s="11" t="s">
        <v>7</v>
      </c>
    </row>
    <row r="58" customFormat="false" ht="38.6" hidden="false" customHeight="false" outlineLevel="0" collapsed="false">
      <c r="A58" s="12" t="s">
        <v>81</v>
      </c>
      <c r="B58" s="7" t="s">
        <v>84</v>
      </c>
      <c r="C58" s="8" t="n">
        <f aca="false">477</f>
        <v>477</v>
      </c>
      <c r="D58" s="9" t="n">
        <v>45048</v>
      </c>
      <c r="E58" s="10" t="str">
        <f aca="false">IF(F58="Sterile",D58+1825, "NA")</f>
        <v>NA</v>
      </c>
      <c r="F58" s="11" t="s">
        <v>7</v>
      </c>
    </row>
    <row r="59" customFormat="false" ht="38.6" hidden="false" customHeight="false" outlineLevel="0" collapsed="false">
      <c r="A59" s="7" t="s">
        <v>81</v>
      </c>
      <c r="B59" s="7" t="s">
        <v>85</v>
      </c>
      <c r="C59" s="8" t="n">
        <f aca="false">321</f>
        <v>321</v>
      </c>
      <c r="D59" s="9" t="n">
        <v>45066</v>
      </c>
      <c r="E59" s="10" t="str">
        <f aca="false">IF(F59="Sterile",D59+1826, "NA")</f>
        <v>NA</v>
      </c>
      <c r="F59" s="11" t="s">
        <v>7</v>
      </c>
    </row>
    <row r="60" customFormat="false" ht="38.6" hidden="false" customHeight="false" outlineLevel="0" collapsed="false">
      <c r="A60" s="7" t="s">
        <v>81</v>
      </c>
      <c r="B60" s="7" t="s">
        <v>86</v>
      </c>
      <c r="C60" s="8" t="n">
        <f aca="false">771</f>
        <v>771</v>
      </c>
      <c r="D60" s="9" t="n">
        <v>45137</v>
      </c>
      <c r="E60" s="10" t="str">
        <f aca="false">IF(F60="Sterile",D60+1826, "NA")</f>
        <v>NA</v>
      </c>
      <c r="F60" s="11" t="s">
        <v>7</v>
      </c>
    </row>
    <row r="61" customFormat="false" ht="38.6" hidden="false" customHeight="false" outlineLevel="0" collapsed="false">
      <c r="A61" s="12" t="s">
        <v>87</v>
      </c>
      <c r="B61" s="7" t="s">
        <v>88</v>
      </c>
      <c r="C61" s="8" t="n">
        <f aca="false">99-24-6</f>
        <v>69</v>
      </c>
      <c r="D61" s="9" t="n">
        <v>44925</v>
      </c>
      <c r="E61" s="10" t="str">
        <f aca="false">IF(F61="Sterile",D61+1825, "NA")</f>
        <v>NA</v>
      </c>
      <c r="F61" s="11" t="s">
        <v>7</v>
      </c>
    </row>
    <row r="62" customFormat="false" ht="38.6" hidden="false" customHeight="false" outlineLevel="0" collapsed="false">
      <c r="A62" s="12" t="s">
        <v>87</v>
      </c>
      <c r="B62" s="7" t="s">
        <v>89</v>
      </c>
      <c r="C62" s="8" t="n">
        <v>450</v>
      </c>
      <c r="D62" s="9" t="n">
        <v>44972</v>
      </c>
      <c r="E62" s="10" t="str">
        <f aca="false">IF(F62="Sterile",D62+1825, "NA")</f>
        <v>NA</v>
      </c>
      <c r="F62" s="11" t="s">
        <v>7</v>
      </c>
    </row>
    <row r="63" customFormat="false" ht="38.6" hidden="false" customHeight="false" outlineLevel="0" collapsed="false">
      <c r="A63" s="12" t="s">
        <v>87</v>
      </c>
      <c r="B63" s="7" t="s">
        <v>90</v>
      </c>
      <c r="C63" s="8" t="n">
        <v>900</v>
      </c>
      <c r="D63" s="9" t="n">
        <v>45002</v>
      </c>
      <c r="E63" s="10" t="str">
        <f aca="false">IF(F63="Sterile",D63+1825, "NA")</f>
        <v>NA</v>
      </c>
      <c r="F63" s="11" t="s">
        <v>7</v>
      </c>
    </row>
    <row r="64" customFormat="false" ht="38.6" hidden="false" customHeight="false" outlineLevel="0" collapsed="false">
      <c r="A64" s="12" t="s">
        <v>87</v>
      </c>
      <c r="B64" s="7" t="s">
        <v>91</v>
      </c>
      <c r="C64" s="8" t="n">
        <f aca="false">450</f>
        <v>450</v>
      </c>
      <c r="D64" s="9" t="n">
        <v>45052</v>
      </c>
      <c r="E64" s="10" t="str">
        <f aca="false">IF(F64="Sterile",D64+1825, "NA")</f>
        <v>NA</v>
      </c>
      <c r="F64" s="11" t="s">
        <v>7</v>
      </c>
    </row>
    <row r="65" customFormat="false" ht="38.6" hidden="false" customHeight="false" outlineLevel="0" collapsed="false">
      <c r="A65" s="7" t="s">
        <v>87</v>
      </c>
      <c r="B65" s="7" t="s">
        <v>92</v>
      </c>
      <c r="C65" s="8" t="n">
        <f aca="false">348</f>
        <v>348</v>
      </c>
      <c r="D65" s="9" t="n">
        <v>45064</v>
      </c>
      <c r="E65" s="10" t="str">
        <f aca="false">IF(F65="Sterile",D65+1826, "NA")</f>
        <v>NA</v>
      </c>
      <c r="F65" s="11" t="s">
        <v>7</v>
      </c>
    </row>
    <row r="66" customFormat="false" ht="38.6" hidden="false" customHeight="false" outlineLevel="0" collapsed="false">
      <c r="A66" s="7" t="s">
        <v>87</v>
      </c>
      <c r="B66" s="7" t="s">
        <v>93</v>
      </c>
      <c r="C66" s="8" t="n">
        <f aca="false">663</f>
        <v>663</v>
      </c>
      <c r="D66" s="9" t="n">
        <v>45140</v>
      </c>
      <c r="E66" s="10" t="str">
        <f aca="false">IF(F66="Sterile",D66+1826, "NA")</f>
        <v>NA</v>
      </c>
      <c r="F66" s="11" t="s">
        <v>7</v>
      </c>
    </row>
    <row r="67" customFormat="false" ht="38.6" hidden="false" customHeight="false" outlineLevel="0" collapsed="false">
      <c r="A67" s="12" t="s">
        <v>94</v>
      </c>
      <c r="B67" s="7" t="s">
        <v>95</v>
      </c>
      <c r="C67" s="8" t="n">
        <f aca="false">234-30-3-24-12-15</f>
        <v>150</v>
      </c>
      <c r="D67" s="9" t="n">
        <v>44917</v>
      </c>
      <c r="E67" s="10" t="str">
        <f aca="false">IF(F67="Sterile",D67+1825, "NA")</f>
        <v>NA</v>
      </c>
      <c r="F67" s="11" t="s">
        <v>7</v>
      </c>
    </row>
    <row r="68" customFormat="false" ht="38.6" hidden="false" customHeight="false" outlineLevel="0" collapsed="false">
      <c r="A68" s="12" t="s">
        <v>94</v>
      </c>
      <c r="B68" s="7" t="s">
        <v>96</v>
      </c>
      <c r="C68" s="8" t="n">
        <v>414</v>
      </c>
      <c r="D68" s="9" t="n">
        <v>44975</v>
      </c>
      <c r="E68" s="10" t="str">
        <f aca="false">IF(F68="Sterile",D68+1825, "NA")</f>
        <v>NA</v>
      </c>
      <c r="F68" s="11" t="s">
        <v>7</v>
      </c>
    </row>
    <row r="69" customFormat="false" ht="38.6" hidden="false" customHeight="false" outlineLevel="0" collapsed="false">
      <c r="A69" s="12" t="s">
        <v>94</v>
      </c>
      <c r="B69" s="7" t="s">
        <v>97</v>
      </c>
      <c r="C69" s="8" t="n">
        <v>825</v>
      </c>
      <c r="D69" s="9" t="n">
        <v>44996</v>
      </c>
      <c r="E69" s="10" t="str">
        <f aca="false">IF(F69="Sterile",D69+1825, "NA")</f>
        <v>NA</v>
      </c>
      <c r="F69" s="11" t="s">
        <v>7</v>
      </c>
    </row>
    <row r="70" customFormat="false" ht="38.6" hidden="false" customHeight="false" outlineLevel="0" collapsed="false">
      <c r="A70" s="12" t="s">
        <v>94</v>
      </c>
      <c r="B70" s="7" t="s">
        <v>98</v>
      </c>
      <c r="C70" s="8" t="n">
        <f aca="false">414</f>
        <v>414</v>
      </c>
      <c r="D70" s="9" t="n">
        <v>45052</v>
      </c>
      <c r="E70" s="10" t="str">
        <f aca="false">IF(F70="Sterile",D70+1825, "NA")</f>
        <v>NA</v>
      </c>
      <c r="F70" s="11" t="s">
        <v>7</v>
      </c>
    </row>
    <row r="71" customFormat="false" ht="38.6" hidden="false" customHeight="false" outlineLevel="0" collapsed="false">
      <c r="A71" s="7" t="s">
        <v>94</v>
      </c>
      <c r="B71" s="7" t="s">
        <v>99</v>
      </c>
      <c r="C71" s="8" t="n">
        <f aca="false">156</f>
        <v>156</v>
      </c>
      <c r="D71" s="9" t="n">
        <v>45064</v>
      </c>
      <c r="E71" s="10" t="str">
        <f aca="false">IF(F71="Sterile",D71+1826, "NA")</f>
        <v>NA</v>
      </c>
      <c r="F71" s="11" t="s">
        <v>7</v>
      </c>
    </row>
    <row r="72" customFormat="false" ht="38.6" hidden="false" customHeight="false" outlineLevel="0" collapsed="false">
      <c r="A72" s="7" t="s">
        <v>94</v>
      </c>
      <c r="B72" s="7" t="s">
        <v>100</v>
      </c>
      <c r="C72" s="8" t="n">
        <f aca="false">708</f>
        <v>708</v>
      </c>
      <c r="D72" s="9" t="n">
        <v>45141</v>
      </c>
      <c r="E72" s="10" t="str">
        <f aca="false">IF(F72="Sterile",D72+1826, "NA")</f>
        <v>NA</v>
      </c>
      <c r="F72" s="11" t="s">
        <v>7</v>
      </c>
    </row>
    <row r="73" customFormat="false" ht="38.6" hidden="false" customHeight="false" outlineLevel="0" collapsed="false">
      <c r="A73" s="12" t="s">
        <v>101</v>
      </c>
      <c r="B73" s="7" t="s">
        <v>102</v>
      </c>
      <c r="C73" s="8" t="n">
        <f aca="false">285-15-24-24-12-30-6-24-21-12</f>
        <v>117</v>
      </c>
      <c r="D73" s="9" t="n">
        <v>44917</v>
      </c>
      <c r="E73" s="10" t="str">
        <f aca="false">IF(F73="Sterile",D73+1825, "NA")</f>
        <v>NA</v>
      </c>
      <c r="F73" s="11" t="s">
        <v>7</v>
      </c>
    </row>
    <row r="74" customFormat="false" ht="38.6" hidden="false" customHeight="false" outlineLevel="0" collapsed="false">
      <c r="A74" s="12" t="s">
        <v>101</v>
      </c>
      <c r="B74" s="7" t="s">
        <v>103</v>
      </c>
      <c r="C74" s="8" t="n">
        <v>369</v>
      </c>
      <c r="D74" s="9" t="n">
        <v>44980</v>
      </c>
      <c r="E74" s="10" t="str">
        <f aca="false">IF(F74="Sterile",D74+1825, "NA")</f>
        <v>NA</v>
      </c>
      <c r="F74" s="11" t="s">
        <v>7</v>
      </c>
    </row>
    <row r="75" customFormat="false" ht="38.6" hidden="false" customHeight="false" outlineLevel="0" collapsed="false">
      <c r="A75" s="12" t="s">
        <v>101</v>
      </c>
      <c r="B75" s="7" t="s">
        <v>104</v>
      </c>
      <c r="C75" s="8" t="n">
        <v>735</v>
      </c>
      <c r="D75" s="9" t="n">
        <v>45009</v>
      </c>
      <c r="E75" s="10" t="str">
        <f aca="false">IF(F75="Sterile",D75+1825, "NA")</f>
        <v>NA</v>
      </c>
      <c r="F75" s="11" t="s">
        <v>7</v>
      </c>
    </row>
    <row r="76" customFormat="false" ht="38.6" hidden="false" customHeight="false" outlineLevel="0" collapsed="false">
      <c r="A76" s="12" t="s">
        <v>101</v>
      </c>
      <c r="B76" s="7" t="s">
        <v>105</v>
      </c>
      <c r="C76" s="8" t="n">
        <f aca="false">369</f>
        <v>369</v>
      </c>
      <c r="D76" s="9" t="n">
        <v>45057</v>
      </c>
      <c r="E76" s="10" t="str">
        <f aca="false">IF(F76="Sterile",D76+1825, "NA")</f>
        <v>NA</v>
      </c>
      <c r="F76" s="11" t="s">
        <v>7</v>
      </c>
    </row>
    <row r="77" customFormat="false" ht="38.6" hidden="false" customHeight="false" outlineLevel="0" collapsed="false">
      <c r="A77" s="7" t="s">
        <v>101</v>
      </c>
      <c r="B77" s="7" t="s">
        <v>106</v>
      </c>
      <c r="C77" s="8" t="n">
        <f aca="false">294</f>
        <v>294</v>
      </c>
      <c r="D77" s="9" t="n">
        <v>45064</v>
      </c>
      <c r="E77" s="10" t="str">
        <f aca="false">IF(F77="Sterile",D77+1826, "NA")</f>
        <v>NA</v>
      </c>
      <c r="F77" s="11" t="s">
        <v>7</v>
      </c>
    </row>
    <row r="78" customFormat="false" ht="38.6" hidden="false" customHeight="false" outlineLevel="0" collapsed="false">
      <c r="A78" s="7" t="s">
        <v>101</v>
      </c>
      <c r="B78" s="7" t="s">
        <v>107</v>
      </c>
      <c r="C78" s="8" t="n">
        <f aca="false">639</f>
        <v>639</v>
      </c>
      <c r="D78" s="9" t="n">
        <v>45141</v>
      </c>
      <c r="E78" s="10" t="str">
        <f aca="false">IF(F78="Sterile",D78+1826, "NA")</f>
        <v>NA</v>
      </c>
      <c r="F78" s="11" t="s">
        <v>7</v>
      </c>
    </row>
    <row r="79" customFormat="false" ht="38.6" hidden="false" customHeight="false" outlineLevel="0" collapsed="false">
      <c r="A79" s="12" t="s">
        <v>108</v>
      </c>
      <c r="B79" s="7" t="s">
        <v>109</v>
      </c>
      <c r="C79" s="8" t="n">
        <f aca="false">240-15-24-24-3-6-24</f>
        <v>144</v>
      </c>
      <c r="D79" s="9" t="n">
        <v>44975</v>
      </c>
      <c r="E79" s="10" t="str">
        <f aca="false">IF(F79="Sterile",D79+1825, "NA")</f>
        <v>NA</v>
      </c>
      <c r="F79" s="11" t="s">
        <v>7</v>
      </c>
    </row>
    <row r="80" customFormat="false" ht="38.6" hidden="false" customHeight="false" outlineLevel="0" collapsed="false">
      <c r="A80" s="12" t="s">
        <v>108</v>
      </c>
      <c r="B80" s="7" t="s">
        <v>110</v>
      </c>
      <c r="C80" s="8" t="n">
        <v>480</v>
      </c>
      <c r="D80" s="9" t="n">
        <v>45009</v>
      </c>
      <c r="E80" s="10" t="str">
        <f aca="false">IF(F80="Sterile",D80+1825, "NA")</f>
        <v>NA</v>
      </c>
      <c r="F80" s="11" t="s">
        <v>7</v>
      </c>
    </row>
    <row r="81" customFormat="false" ht="38.6" hidden="false" customHeight="false" outlineLevel="0" collapsed="false">
      <c r="A81" s="7" t="s">
        <v>108</v>
      </c>
      <c r="B81" s="7" t="s">
        <v>111</v>
      </c>
      <c r="C81" s="8" t="n">
        <f aca="false">492</f>
        <v>492</v>
      </c>
      <c r="D81" s="9" t="n">
        <v>45064</v>
      </c>
      <c r="E81" s="10" t="str">
        <f aca="false">IF(F81="Sterile",D81+1826, "NA")</f>
        <v>NA</v>
      </c>
      <c r="F81" s="11" t="s">
        <v>7</v>
      </c>
    </row>
    <row r="82" customFormat="false" ht="38.6" hidden="false" customHeight="false" outlineLevel="0" collapsed="false">
      <c r="A82" s="7" t="s">
        <v>108</v>
      </c>
      <c r="B82" s="7" t="s">
        <v>112</v>
      </c>
      <c r="C82" s="8" t="n">
        <f aca="false">603</f>
        <v>603</v>
      </c>
      <c r="D82" s="9" t="n">
        <v>45111</v>
      </c>
      <c r="E82" s="10" t="str">
        <f aca="false">IF(F82="Sterile",D82+1826, "NA")</f>
        <v>NA</v>
      </c>
      <c r="F82" s="11" t="s">
        <v>7</v>
      </c>
    </row>
    <row r="83" customFormat="false" ht="38.6" hidden="false" customHeight="false" outlineLevel="0" collapsed="false">
      <c r="A83" s="12" t="s">
        <v>113</v>
      </c>
      <c r="B83" s="7" t="s">
        <v>114</v>
      </c>
      <c r="C83" s="8" t="n">
        <f aca="false">138-15-3-21-6-15</f>
        <v>78</v>
      </c>
      <c r="D83" s="9" t="n">
        <v>44917</v>
      </c>
      <c r="E83" s="10" t="str">
        <f aca="false">IF(F83="Sterile",D83+1825, "NA")</f>
        <v>NA</v>
      </c>
      <c r="F83" s="11" t="s">
        <v>7</v>
      </c>
    </row>
    <row r="84" customFormat="false" ht="38.6" hidden="false" customHeight="false" outlineLevel="0" collapsed="false">
      <c r="A84" s="12" t="s">
        <v>113</v>
      </c>
      <c r="B84" s="7" t="s">
        <v>115</v>
      </c>
      <c r="C84" s="8" t="n">
        <v>174</v>
      </c>
      <c r="D84" s="9" t="n">
        <v>44981</v>
      </c>
      <c r="E84" s="10" t="str">
        <f aca="false">IF(F84="Sterile",D84+1825, "NA")</f>
        <v>NA</v>
      </c>
      <c r="F84" s="11" t="s">
        <v>7</v>
      </c>
    </row>
    <row r="85" customFormat="false" ht="38.6" hidden="false" customHeight="false" outlineLevel="0" collapsed="false">
      <c r="A85" s="12" t="s">
        <v>113</v>
      </c>
      <c r="B85" s="7" t="s">
        <v>116</v>
      </c>
      <c r="C85" s="8" t="n">
        <v>348</v>
      </c>
      <c r="D85" s="9" t="n">
        <v>45016</v>
      </c>
      <c r="E85" s="10" t="str">
        <f aca="false">IF(F85="Sterile",D85+1825, "NA")</f>
        <v>NA</v>
      </c>
      <c r="F85" s="11" t="s">
        <v>7</v>
      </c>
    </row>
    <row r="86" customFormat="false" ht="38.6" hidden="false" customHeight="false" outlineLevel="0" collapsed="false">
      <c r="A86" s="7" t="s">
        <v>113</v>
      </c>
      <c r="B86" s="7" t="s">
        <v>117</v>
      </c>
      <c r="C86" s="8" t="n">
        <f aca="false">168</f>
        <v>168</v>
      </c>
      <c r="D86" s="9" t="n">
        <v>45065</v>
      </c>
      <c r="E86" s="10" t="str">
        <f aca="false">IF(F86="Sterile",D86+1826, "NA")</f>
        <v>NA</v>
      </c>
      <c r="F86" s="11" t="s">
        <v>7</v>
      </c>
    </row>
    <row r="87" customFormat="false" ht="38.6" hidden="false" customHeight="false" outlineLevel="0" collapsed="false">
      <c r="A87" s="12" t="s">
        <v>118</v>
      </c>
      <c r="B87" s="7" t="s">
        <v>119</v>
      </c>
      <c r="C87" s="8" t="n">
        <f aca="false">108-6-3-6</f>
        <v>93</v>
      </c>
      <c r="D87" s="9" t="n">
        <v>44985</v>
      </c>
      <c r="E87" s="10" t="str">
        <f aca="false">IF(F87="Sterile",D87+1825, "NA")</f>
        <v>NA</v>
      </c>
      <c r="F87" s="11" t="s">
        <v>7</v>
      </c>
    </row>
    <row r="88" customFormat="false" ht="38.6" hidden="false" customHeight="false" outlineLevel="0" collapsed="false">
      <c r="A88" s="12" t="s">
        <v>118</v>
      </c>
      <c r="B88" s="7" t="s">
        <v>120</v>
      </c>
      <c r="C88" s="8" t="n">
        <v>216</v>
      </c>
      <c r="D88" s="9" t="n">
        <v>45018</v>
      </c>
      <c r="E88" s="10" t="str">
        <f aca="false">IF(F88="Sterile",D88+1825, "NA")</f>
        <v>NA</v>
      </c>
      <c r="F88" s="11" t="s">
        <v>7</v>
      </c>
    </row>
    <row r="89" customFormat="false" ht="38.6" hidden="false" customHeight="false" outlineLevel="0" collapsed="false">
      <c r="A89" s="7" t="s">
        <v>118</v>
      </c>
      <c r="B89" s="7" t="s">
        <v>121</v>
      </c>
      <c r="C89" s="8" t="n">
        <f aca="false">162</f>
        <v>162</v>
      </c>
      <c r="D89" s="9" t="n">
        <v>45065</v>
      </c>
      <c r="E89" s="10" t="str">
        <f aca="false">IF(F89="Sterile",D89+1826, "NA")</f>
        <v>NA</v>
      </c>
      <c r="F89" s="11" t="s">
        <v>7</v>
      </c>
    </row>
    <row r="90" customFormat="false" ht="38.6" hidden="false" customHeight="false" outlineLevel="0" collapsed="false">
      <c r="A90" s="12" t="s">
        <v>122</v>
      </c>
      <c r="B90" s="7" t="s">
        <v>123</v>
      </c>
      <c r="C90" s="8" t="n">
        <f aca="false">57-12</f>
        <v>45</v>
      </c>
      <c r="D90" s="9" t="n">
        <v>44980</v>
      </c>
      <c r="E90" s="10" t="str">
        <f aca="false">IF(F90="Sterile",D90+1825, "NA")</f>
        <v>NA</v>
      </c>
      <c r="F90" s="11" t="s">
        <v>7</v>
      </c>
    </row>
    <row r="91" customFormat="false" ht="38.6" hidden="false" customHeight="false" outlineLevel="0" collapsed="false">
      <c r="A91" s="12" t="s">
        <v>122</v>
      </c>
      <c r="B91" s="7" t="s">
        <v>124</v>
      </c>
      <c r="C91" s="8" t="n">
        <v>114</v>
      </c>
      <c r="D91" s="9" t="n">
        <v>45016</v>
      </c>
      <c r="E91" s="10" t="str">
        <f aca="false">IF(F91="Sterile",D91+1825, "NA")</f>
        <v>NA</v>
      </c>
      <c r="F91" s="11" t="s">
        <v>7</v>
      </c>
    </row>
    <row r="92" customFormat="false" ht="38.6" hidden="false" customHeight="false" outlineLevel="0" collapsed="false">
      <c r="A92" s="7" t="s">
        <v>122</v>
      </c>
      <c r="B92" s="7" t="s">
        <v>125</v>
      </c>
      <c r="C92" s="8" t="n">
        <f aca="false">117</f>
        <v>117</v>
      </c>
      <c r="D92" s="9" t="n">
        <v>45066</v>
      </c>
      <c r="E92" s="10" t="str">
        <f aca="false">IF(F92="Sterile",D92+1826, "NA")</f>
        <v>NA</v>
      </c>
      <c r="F92" s="11" t="s">
        <v>7</v>
      </c>
    </row>
    <row r="93" customFormat="false" ht="38.6" hidden="false" customHeight="false" outlineLevel="0" collapsed="false">
      <c r="A93" s="12" t="s">
        <v>126</v>
      </c>
      <c r="B93" s="7" t="s">
        <v>127</v>
      </c>
      <c r="C93" s="8" t="n">
        <f aca="false">66-12</f>
        <v>54</v>
      </c>
      <c r="D93" s="9" t="n">
        <v>44988</v>
      </c>
      <c r="E93" s="10" t="str">
        <f aca="false">IF(F93="Sterile",D93+1825, "NA")</f>
        <v>NA</v>
      </c>
      <c r="F93" s="11" t="s">
        <v>7</v>
      </c>
    </row>
    <row r="94" customFormat="false" ht="38.6" hidden="false" customHeight="false" outlineLevel="0" collapsed="false">
      <c r="A94" s="12" t="s">
        <v>126</v>
      </c>
      <c r="B94" s="7" t="s">
        <v>128</v>
      </c>
      <c r="C94" s="8" t="n">
        <v>132</v>
      </c>
      <c r="D94" s="9" t="n">
        <v>45018</v>
      </c>
      <c r="E94" s="10" t="str">
        <f aca="false">IF(F94="Sterile",D94+1825, "NA")</f>
        <v>NA</v>
      </c>
      <c r="F94" s="11" t="s">
        <v>7</v>
      </c>
    </row>
    <row r="95" customFormat="false" ht="38.6" hidden="false" customHeight="false" outlineLevel="0" collapsed="false">
      <c r="A95" s="7" t="s">
        <v>126</v>
      </c>
      <c r="B95" s="7" t="s">
        <v>129</v>
      </c>
      <c r="C95" s="8" t="n">
        <f aca="false">45</f>
        <v>45</v>
      </c>
      <c r="D95" s="9" t="n">
        <v>45070</v>
      </c>
      <c r="E95" s="10" t="str">
        <f aca="false">IF(F95="Sterile",D95+1826, "NA")</f>
        <v>NA</v>
      </c>
      <c r="F95" s="11" t="s">
        <v>7</v>
      </c>
    </row>
    <row r="96" customFormat="false" ht="38.6" hidden="false" customHeight="false" outlineLevel="0" collapsed="false">
      <c r="A96" s="12" t="s">
        <v>130</v>
      </c>
      <c r="B96" s="7" t="s">
        <v>131</v>
      </c>
      <c r="C96" s="8" t="n">
        <f aca="false">147-12-6</f>
        <v>129</v>
      </c>
      <c r="D96" s="9" t="n">
        <v>45014</v>
      </c>
      <c r="E96" s="10" t="str">
        <f aca="false">IF(F96="Sterile",D96+1825, "NA")</f>
        <v>NA</v>
      </c>
      <c r="F96" s="11" t="s">
        <v>7</v>
      </c>
    </row>
    <row r="97" customFormat="false" ht="38.6" hidden="false" customHeight="false" outlineLevel="0" collapsed="false">
      <c r="A97" s="7" t="s">
        <v>130</v>
      </c>
      <c r="B97" s="7" t="s">
        <v>132</v>
      </c>
      <c r="C97" s="8" t="n">
        <f aca="false">69</f>
        <v>69</v>
      </c>
      <c r="D97" s="9" t="n">
        <v>45107</v>
      </c>
      <c r="E97" s="10" t="str">
        <f aca="false">IF(F97="Sterile",D97+1826, "NA")</f>
        <v>NA</v>
      </c>
      <c r="F97" s="11" t="s">
        <v>7</v>
      </c>
    </row>
    <row r="98" customFormat="false" ht="38.6" hidden="false" customHeight="false" outlineLevel="0" collapsed="false">
      <c r="A98" s="12" t="s">
        <v>133</v>
      </c>
      <c r="B98" s="7" t="s">
        <v>134</v>
      </c>
      <c r="C98" s="8" t="n">
        <f aca="false">90-6-12-6</f>
        <v>66</v>
      </c>
      <c r="D98" s="9" t="n">
        <v>45014</v>
      </c>
      <c r="E98" s="10" t="str">
        <f aca="false">IF(F98="Sterile",D98+1825, "NA")</f>
        <v>NA</v>
      </c>
      <c r="F98" s="11" t="s">
        <v>7</v>
      </c>
    </row>
    <row r="99" customFormat="false" ht="38.6" hidden="false" customHeight="false" outlineLevel="0" collapsed="false">
      <c r="A99" s="7" t="s">
        <v>133</v>
      </c>
      <c r="B99" s="7" t="s">
        <v>135</v>
      </c>
      <c r="C99" s="8" t="n">
        <f aca="false">21</f>
        <v>21</v>
      </c>
      <c r="D99" s="9" t="n">
        <v>45076</v>
      </c>
      <c r="E99" s="10" t="str">
        <f aca="false">IF(F99="Sterile",D99+1826, "NA")</f>
        <v>NA</v>
      </c>
      <c r="F99" s="11" t="s">
        <v>7</v>
      </c>
    </row>
    <row r="100" customFormat="false" ht="38.6" hidden="false" customHeight="false" outlineLevel="0" collapsed="false">
      <c r="A100" s="7" t="s">
        <v>133</v>
      </c>
      <c r="B100" s="7" t="s">
        <v>136</v>
      </c>
      <c r="C100" s="8" t="n">
        <f aca="false">99</f>
        <v>99</v>
      </c>
      <c r="D100" s="9" t="n">
        <v>45112</v>
      </c>
      <c r="E100" s="10" t="str">
        <f aca="false">IF(F100="Sterile",D100+1826, "NA")</f>
        <v>NA</v>
      </c>
      <c r="F100" s="11" t="s">
        <v>7</v>
      </c>
    </row>
    <row r="101" customFormat="false" ht="38.6" hidden="false" customHeight="false" outlineLevel="0" collapsed="false">
      <c r="A101" s="12" t="s">
        <v>137</v>
      </c>
      <c r="B101" s="7" t="s">
        <v>138</v>
      </c>
      <c r="C101" s="8" t="n">
        <f aca="false">120-6</f>
        <v>114</v>
      </c>
      <c r="D101" s="9" t="n">
        <v>45016</v>
      </c>
      <c r="E101" s="10" t="str">
        <f aca="false">IF(F101="Sterile",D101+1825, "NA")</f>
        <v>NA</v>
      </c>
      <c r="F101" s="11" t="s">
        <v>7</v>
      </c>
    </row>
    <row r="102" customFormat="false" ht="38.6" hidden="false" customHeight="false" outlineLevel="0" collapsed="false">
      <c r="A102" s="7" t="s">
        <v>137</v>
      </c>
      <c r="B102" s="7" t="s">
        <v>139</v>
      </c>
      <c r="C102" s="8" t="n">
        <f aca="false">42</f>
        <v>42</v>
      </c>
      <c r="D102" s="9" t="n">
        <v>45140</v>
      </c>
      <c r="E102" s="10" t="str">
        <f aca="false">IF(F102="Sterile",D102+1826, "NA")</f>
        <v>NA</v>
      </c>
      <c r="F102" s="11" t="s">
        <v>7</v>
      </c>
    </row>
    <row r="103" customFormat="false" ht="38.6" hidden="false" customHeight="false" outlineLevel="0" collapsed="false">
      <c r="A103" s="12" t="s">
        <v>140</v>
      </c>
      <c r="B103" s="7" t="s">
        <v>141</v>
      </c>
      <c r="C103" s="8" t="n">
        <v>57</v>
      </c>
      <c r="D103" s="9" t="n">
        <v>45015</v>
      </c>
      <c r="E103" s="10" t="str">
        <f aca="false">IF(F103="Sterile",D103+1825, "NA")</f>
        <v>NA</v>
      </c>
      <c r="F103" s="11" t="s">
        <v>7</v>
      </c>
    </row>
    <row r="104" customFormat="false" ht="38.6" hidden="false" customHeight="false" outlineLevel="0" collapsed="false">
      <c r="A104" s="7" t="s">
        <v>140</v>
      </c>
      <c r="B104" s="7" t="s">
        <v>142</v>
      </c>
      <c r="C104" s="8" t="n">
        <f aca="false">72</f>
        <v>72</v>
      </c>
      <c r="D104" s="9" t="n">
        <v>45112</v>
      </c>
      <c r="E104" s="10" t="str">
        <f aca="false">IF(F104="Sterile",D104+1826, "NA")</f>
        <v>NA</v>
      </c>
      <c r="F104" s="11" t="s">
        <v>7</v>
      </c>
    </row>
    <row r="105" customFormat="false" ht="38.6" hidden="false" customHeight="false" outlineLevel="0" collapsed="false">
      <c r="A105" s="12" t="s">
        <v>143</v>
      </c>
      <c r="B105" s="7" t="s">
        <v>144</v>
      </c>
      <c r="C105" s="8" t="n">
        <v>84</v>
      </c>
      <c r="D105" s="9" t="n">
        <v>45015</v>
      </c>
      <c r="E105" s="10" t="str">
        <f aca="false">IF(F105="Sterile",D105+1825, "NA")</f>
        <v>NA</v>
      </c>
      <c r="F105" s="11" t="s">
        <v>7</v>
      </c>
    </row>
    <row r="106" customFormat="false" ht="38.6" hidden="false" customHeight="false" outlineLevel="0" collapsed="false">
      <c r="A106" s="12" t="s">
        <v>145</v>
      </c>
      <c r="B106" s="7" t="s">
        <v>146</v>
      </c>
      <c r="C106" s="8" t="n">
        <f aca="false">66-6</f>
        <v>60</v>
      </c>
      <c r="D106" s="9" t="n">
        <v>45014</v>
      </c>
      <c r="E106" s="10" t="str">
        <f aca="false">IF(F106="Sterile",D106+1825, "NA")</f>
        <v>NA</v>
      </c>
      <c r="F106" s="11" t="s">
        <v>7</v>
      </c>
    </row>
    <row r="107" customFormat="false" ht="38.6" hidden="false" customHeight="false" outlineLevel="0" collapsed="false">
      <c r="A107" s="7" t="s">
        <v>145</v>
      </c>
      <c r="B107" s="7" t="s">
        <v>147</v>
      </c>
      <c r="C107" s="8" t="n">
        <f aca="false">24</f>
        <v>24</v>
      </c>
      <c r="D107" s="9" t="n">
        <v>45112</v>
      </c>
      <c r="E107" s="10" t="str">
        <f aca="false">IF(F107="Sterile",D107+1826, "NA")</f>
        <v>NA</v>
      </c>
      <c r="F107" s="11" t="s">
        <v>7</v>
      </c>
    </row>
    <row r="108" customFormat="false" ht="38.6" hidden="false" customHeight="false" outlineLevel="0" collapsed="false">
      <c r="A108" s="12" t="s">
        <v>148</v>
      </c>
      <c r="B108" s="7" t="s">
        <v>149</v>
      </c>
      <c r="C108" s="8" t="n">
        <f aca="false">54-3</f>
        <v>51</v>
      </c>
      <c r="D108" s="9" t="n">
        <v>45018</v>
      </c>
      <c r="E108" s="10" t="str">
        <f aca="false">IF(F108="Sterile",D108+1825, "NA")</f>
        <v>NA</v>
      </c>
      <c r="F108" s="11" t="s">
        <v>7</v>
      </c>
    </row>
    <row r="109" customFormat="false" ht="38.6" hidden="false" customHeight="false" outlineLevel="0" collapsed="false">
      <c r="A109" s="7" t="s">
        <v>148</v>
      </c>
      <c r="B109" s="7" t="s">
        <v>150</v>
      </c>
      <c r="C109" s="8" t="n">
        <f aca="false">21</f>
        <v>21</v>
      </c>
      <c r="D109" s="9" t="n">
        <v>45076</v>
      </c>
      <c r="E109" s="10" t="str">
        <f aca="false">IF(F109="Sterile",D109+1826, "NA")</f>
        <v>NA</v>
      </c>
      <c r="F109" s="11" t="s">
        <v>7</v>
      </c>
    </row>
    <row r="110" customFormat="false" ht="38.6" hidden="false" customHeight="false" outlineLevel="0" collapsed="false">
      <c r="A110" s="7" t="s">
        <v>148</v>
      </c>
      <c r="B110" s="7" t="s">
        <v>151</v>
      </c>
      <c r="C110" s="8" t="n">
        <f aca="false">54</f>
        <v>54</v>
      </c>
      <c r="D110" s="9" t="n">
        <v>45114</v>
      </c>
      <c r="E110" s="10" t="str">
        <f aca="false">IF(F110="Sterile",D110+1826, "NA")</f>
        <v>NA</v>
      </c>
      <c r="F110" s="11" t="s">
        <v>7</v>
      </c>
    </row>
    <row r="111" customFormat="false" ht="38.6" hidden="false" customHeight="false" outlineLevel="0" collapsed="false">
      <c r="A111" s="12" t="s">
        <v>152</v>
      </c>
      <c r="B111" s="7" t="s">
        <v>153</v>
      </c>
      <c r="C111" s="8" t="n">
        <f aca="false">24-6</f>
        <v>18</v>
      </c>
      <c r="D111" s="9" t="n">
        <v>45018</v>
      </c>
      <c r="E111" s="10" t="str">
        <f aca="false">IF(F111="Sterile",D111+1825, "NA")</f>
        <v>NA</v>
      </c>
      <c r="F111" s="11" t="s">
        <v>7</v>
      </c>
    </row>
    <row r="112" customFormat="false" ht="38.6" hidden="false" customHeight="false" outlineLevel="0" collapsed="false">
      <c r="A112" s="12" t="s">
        <v>154</v>
      </c>
      <c r="B112" s="7" t="s">
        <v>155</v>
      </c>
      <c r="C112" s="8" t="n">
        <v>42</v>
      </c>
      <c r="D112" s="9" t="n">
        <v>45017</v>
      </c>
      <c r="E112" s="10" t="str">
        <f aca="false">IF(F112="Sterile",D112+1825, "NA")</f>
        <v>NA</v>
      </c>
      <c r="F112" s="11" t="s">
        <v>7</v>
      </c>
    </row>
    <row r="113" customFormat="false" ht="38.6" hidden="false" customHeight="false" outlineLevel="0" collapsed="false">
      <c r="A113" s="12" t="s">
        <v>156</v>
      </c>
      <c r="B113" s="7" t="s">
        <v>157</v>
      </c>
      <c r="C113" s="8" t="n">
        <v>18</v>
      </c>
      <c r="D113" s="9" t="n">
        <v>45016</v>
      </c>
      <c r="E113" s="10" t="str">
        <f aca="false">IF(F113="Sterile",D113+1825, "NA")</f>
        <v>NA</v>
      </c>
      <c r="F113" s="11" t="s">
        <v>7</v>
      </c>
    </row>
    <row r="114" customFormat="false" ht="38.6" hidden="false" customHeight="false" outlineLevel="0" collapsed="false">
      <c r="A114" s="12" t="s">
        <v>158</v>
      </c>
      <c r="B114" s="7" t="s">
        <v>159</v>
      </c>
      <c r="C114" s="8" t="n">
        <v>36</v>
      </c>
      <c r="D114" s="9" t="n">
        <v>45017</v>
      </c>
      <c r="E114" s="10" t="str">
        <f aca="false">IF(F114="Sterile",D114+1825, "NA")</f>
        <v>NA</v>
      </c>
      <c r="F114" s="11" t="s">
        <v>7</v>
      </c>
    </row>
    <row r="115" customFormat="false" ht="38.6" hidden="false" customHeight="false" outlineLevel="0" collapsed="false">
      <c r="A115" s="12" t="s">
        <v>160</v>
      </c>
      <c r="B115" s="7" t="s">
        <v>161</v>
      </c>
      <c r="C115" s="8" t="n">
        <f aca="false">36-3</f>
        <v>33</v>
      </c>
      <c r="D115" s="9" t="n">
        <v>45018</v>
      </c>
      <c r="E115" s="10" t="str">
        <f aca="false">IF(F115="Sterile",D115+1825, "NA")</f>
        <v>NA</v>
      </c>
      <c r="F115" s="11" t="s">
        <v>7</v>
      </c>
    </row>
    <row r="116" customFormat="false" ht="38.6" hidden="false" customHeight="false" outlineLevel="0" collapsed="false">
      <c r="A116" s="12" t="s">
        <v>162</v>
      </c>
      <c r="B116" s="7" t="s">
        <v>163</v>
      </c>
      <c r="C116" s="8" t="n">
        <v>12</v>
      </c>
      <c r="D116" s="13" t="n">
        <v>45020</v>
      </c>
      <c r="E116" s="10" t="str">
        <f aca="false">IF(F116="Sterile",D116+1825, "NA")</f>
        <v>NA</v>
      </c>
      <c r="F116" s="11" t="s">
        <v>7</v>
      </c>
    </row>
    <row r="117" customFormat="false" ht="38.6" hidden="false" customHeight="false" outlineLevel="0" collapsed="false">
      <c r="A117" s="12" t="s">
        <v>164</v>
      </c>
      <c r="B117" s="7" t="s">
        <v>165</v>
      </c>
      <c r="C117" s="8" t="n">
        <v>18</v>
      </c>
      <c r="D117" s="9" t="n">
        <v>44978</v>
      </c>
      <c r="E117" s="10" t="str">
        <f aca="false">IF(F117="Sterile",D117+1825, "NA")</f>
        <v>NA</v>
      </c>
      <c r="F117" s="11" t="s">
        <v>7</v>
      </c>
    </row>
    <row r="118" customFormat="false" ht="38.6" hidden="false" customHeight="false" outlineLevel="0" collapsed="false">
      <c r="A118" s="7" t="s">
        <v>164</v>
      </c>
      <c r="B118" s="7" t="s">
        <v>166</v>
      </c>
      <c r="C118" s="8" t="n">
        <f aca="false">24</f>
        <v>24</v>
      </c>
      <c r="D118" s="9" t="n">
        <v>45106</v>
      </c>
      <c r="E118" s="10" t="str">
        <f aca="false">IF(F118="Sterile",D118+1826, "NA")</f>
        <v>NA</v>
      </c>
      <c r="F118" s="11" t="s">
        <v>7</v>
      </c>
    </row>
    <row r="119" customFormat="false" ht="38.6" hidden="false" customHeight="false" outlineLevel="0" collapsed="false">
      <c r="A119" s="12" t="s">
        <v>167</v>
      </c>
      <c r="B119" s="7" t="s">
        <v>168</v>
      </c>
      <c r="C119" s="8" t="n">
        <v>18</v>
      </c>
      <c r="D119" s="9" t="n">
        <v>44978</v>
      </c>
      <c r="E119" s="10" t="str">
        <f aca="false">IF(F119="Sterile",D119+1825, "NA")</f>
        <v>NA</v>
      </c>
      <c r="F119" s="11" t="s">
        <v>7</v>
      </c>
    </row>
    <row r="120" customFormat="false" ht="38.6" hidden="false" customHeight="false" outlineLevel="0" collapsed="false">
      <c r="A120" s="7" t="s">
        <v>167</v>
      </c>
      <c r="B120" s="7" t="s">
        <v>169</v>
      </c>
      <c r="C120" s="8" t="n">
        <f aca="false">21</f>
        <v>21</v>
      </c>
      <c r="D120" s="9" t="n">
        <v>45071</v>
      </c>
      <c r="E120" s="10" t="str">
        <f aca="false">IF(F120="Sterile",D120+1826, "NA")</f>
        <v>NA</v>
      </c>
      <c r="F120" s="11" t="s">
        <v>7</v>
      </c>
    </row>
    <row r="121" customFormat="false" ht="38.6" hidden="false" customHeight="false" outlineLevel="0" collapsed="false">
      <c r="A121" s="7" t="s">
        <v>167</v>
      </c>
      <c r="B121" s="7" t="s">
        <v>170</v>
      </c>
      <c r="C121" s="8" t="n">
        <f aca="false">30</f>
        <v>30</v>
      </c>
      <c r="D121" s="9" t="n">
        <v>45105</v>
      </c>
      <c r="E121" s="10" t="str">
        <f aca="false">IF(F121="Sterile",D121+1826, "NA")</f>
        <v>NA</v>
      </c>
      <c r="F121" s="11" t="s">
        <v>7</v>
      </c>
    </row>
    <row r="122" customFormat="false" ht="38.6" hidden="false" customHeight="false" outlineLevel="0" collapsed="false">
      <c r="A122" s="12" t="s">
        <v>171</v>
      </c>
      <c r="B122" s="7" t="s">
        <v>172</v>
      </c>
      <c r="C122" s="8" t="n">
        <v>27</v>
      </c>
      <c r="D122" s="9" t="n">
        <v>44978</v>
      </c>
      <c r="E122" s="10" t="str">
        <f aca="false">IF(F122="Sterile",D122+1825, "NA")</f>
        <v>NA</v>
      </c>
      <c r="F122" s="11" t="s">
        <v>7</v>
      </c>
    </row>
    <row r="123" customFormat="false" ht="38.6" hidden="false" customHeight="false" outlineLevel="0" collapsed="false">
      <c r="A123" s="7" t="s">
        <v>171</v>
      </c>
      <c r="B123" s="7" t="s">
        <v>173</v>
      </c>
      <c r="C123" s="8" t="n">
        <f aca="false">24</f>
        <v>24</v>
      </c>
      <c r="D123" s="9" t="n">
        <v>45111</v>
      </c>
      <c r="E123" s="10" t="str">
        <f aca="false">IF(F123="Sterile",D123+1826, "NA")</f>
        <v>NA</v>
      </c>
      <c r="F123" s="11" t="s">
        <v>7</v>
      </c>
    </row>
    <row r="124" customFormat="false" ht="38.6" hidden="false" customHeight="false" outlineLevel="0" collapsed="false">
      <c r="A124" s="12" t="s">
        <v>174</v>
      </c>
      <c r="B124" s="7" t="s">
        <v>175</v>
      </c>
      <c r="C124" s="8" t="n">
        <f aca="false">30-3</f>
        <v>27</v>
      </c>
      <c r="D124" s="9" t="n">
        <v>44975</v>
      </c>
      <c r="E124" s="10" t="str">
        <f aca="false">IF(F124="Sterile",D124+1825, "NA")</f>
        <v>NA</v>
      </c>
      <c r="F124" s="11" t="s">
        <v>7</v>
      </c>
    </row>
    <row r="125" customFormat="false" ht="38.6" hidden="false" customHeight="false" outlineLevel="0" collapsed="false">
      <c r="A125" s="7" t="s">
        <v>174</v>
      </c>
      <c r="B125" s="7" t="s">
        <v>176</v>
      </c>
      <c r="C125" s="8" t="n">
        <f aca="false">39</f>
        <v>39</v>
      </c>
      <c r="D125" s="9" t="n">
        <v>45106</v>
      </c>
      <c r="E125" s="10" t="str">
        <f aca="false">IF(F125="Sterile",D125+1826, "NA")</f>
        <v>NA</v>
      </c>
      <c r="F125" s="11" t="s">
        <v>7</v>
      </c>
    </row>
    <row r="126" customFormat="false" ht="38.6" hidden="false" customHeight="false" outlineLevel="0" collapsed="false">
      <c r="A126" s="12" t="s">
        <v>177</v>
      </c>
      <c r="B126" s="7" t="s">
        <v>178</v>
      </c>
      <c r="C126" s="8" t="n">
        <f aca="false">24-3-3</f>
        <v>18</v>
      </c>
      <c r="D126" s="9" t="n">
        <v>44954</v>
      </c>
      <c r="E126" s="10" t="str">
        <f aca="false">IF(F126="Sterile",D126+1825, "NA")</f>
        <v>NA</v>
      </c>
      <c r="F126" s="11" t="s">
        <v>7</v>
      </c>
    </row>
    <row r="127" customFormat="false" ht="38.6" hidden="false" customHeight="false" outlineLevel="0" collapsed="false">
      <c r="A127" s="7" t="s">
        <v>177</v>
      </c>
      <c r="B127" s="7" t="s">
        <v>179</v>
      </c>
      <c r="C127" s="8" t="n">
        <f aca="false">30</f>
        <v>30</v>
      </c>
      <c r="D127" s="9" t="n">
        <v>45076</v>
      </c>
      <c r="E127" s="10" t="str">
        <f aca="false">IF(F127="Sterile",D127+1826, "NA")</f>
        <v>NA</v>
      </c>
      <c r="F127" s="11" t="s">
        <v>7</v>
      </c>
    </row>
    <row r="128" customFormat="false" ht="38.6" hidden="false" customHeight="false" outlineLevel="0" collapsed="false">
      <c r="A128" s="7" t="s">
        <v>177</v>
      </c>
      <c r="B128" s="7" t="s">
        <v>180</v>
      </c>
      <c r="C128" s="8" t="n">
        <f aca="false">21</f>
        <v>21</v>
      </c>
      <c r="D128" s="9" t="n">
        <v>45106</v>
      </c>
      <c r="E128" s="10" t="str">
        <f aca="false">IF(F128="Sterile",D128+1826, "NA")</f>
        <v>NA</v>
      </c>
      <c r="F128" s="11" t="s">
        <v>7</v>
      </c>
    </row>
    <row r="129" customFormat="false" ht="38.6" hidden="false" customHeight="false" outlineLevel="0" collapsed="false">
      <c r="A129" s="12" t="s">
        <v>181</v>
      </c>
      <c r="B129" s="7" t="s">
        <v>182</v>
      </c>
      <c r="C129" s="8" t="n">
        <f aca="false">24-6-3-3</f>
        <v>12</v>
      </c>
      <c r="D129" s="9" t="n">
        <v>44978</v>
      </c>
      <c r="E129" s="10" t="str">
        <f aca="false">IF(F129="Sterile",D129+1825, "NA")</f>
        <v>NA</v>
      </c>
      <c r="F129" s="11" t="s">
        <v>7</v>
      </c>
    </row>
    <row r="130" customFormat="false" ht="38.6" hidden="false" customHeight="false" outlineLevel="0" collapsed="false">
      <c r="A130" s="7" t="s">
        <v>181</v>
      </c>
      <c r="B130" s="7" t="s">
        <v>183</v>
      </c>
      <c r="C130" s="8" t="n">
        <f aca="false">21</f>
        <v>21</v>
      </c>
      <c r="D130" s="9" t="n">
        <v>45076</v>
      </c>
      <c r="E130" s="10" t="str">
        <f aca="false">IF(F130="Sterile",D130+1826, "NA")</f>
        <v>NA</v>
      </c>
      <c r="F130" s="11" t="s">
        <v>7</v>
      </c>
    </row>
    <row r="131" customFormat="false" ht="38.6" hidden="false" customHeight="false" outlineLevel="0" collapsed="false">
      <c r="A131" s="12" t="s">
        <v>184</v>
      </c>
      <c r="B131" s="7" t="s">
        <v>185</v>
      </c>
      <c r="C131" s="8" t="n">
        <f aca="false">24-3-3</f>
        <v>18</v>
      </c>
      <c r="D131" s="9" t="n">
        <v>44975</v>
      </c>
      <c r="E131" s="10" t="str">
        <f aca="false">IF(F131="Sterile",D131+1825, "NA")</f>
        <v>NA</v>
      </c>
      <c r="F131" s="11" t="s">
        <v>7</v>
      </c>
    </row>
    <row r="132" customFormat="false" ht="38.6" hidden="false" customHeight="false" outlineLevel="0" collapsed="false">
      <c r="A132" s="7" t="s">
        <v>184</v>
      </c>
      <c r="B132" s="7" t="s">
        <v>186</v>
      </c>
      <c r="C132" s="8" t="n">
        <f aca="false">21</f>
        <v>21</v>
      </c>
      <c r="D132" s="9" t="n">
        <v>45076</v>
      </c>
      <c r="E132" s="10" t="str">
        <f aca="false">IF(F132="Sterile",D132+1826, "NA")</f>
        <v>NA</v>
      </c>
      <c r="F132" s="11" t="s">
        <v>7</v>
      </c>
    </row>
    <row r="133" customFormat="false" ht="38.6" hidden="false" customHeight="false" outlineLevel="0" collapsed="false">
      <c r="A133" s="12" t="s">
        <v>187</v>
      </c>
      <c r="B133" s="7" t="s">
        <v>188</v>
      </c>
      <c r="C133" s="8" t="n">
        <f aca="false">27-6-3</f>
        <v>18</v>
      </c>
      <c r="D133" s="9" t="n">
        <v>44975</v>
      </c>
      <c r="E133" s="10" t="str">
        <f aca="false">IF(F133="Sterile",D133+1825, "NA")</f>
        <v>NA</v>
      </c>
      <c r="F133" s="11" t="s">
        <v>7</v>
      </c>
    </row>
    <row r="134" customFormat="false" ht="38.6" hidden="false" customHeight="false" outlineLevel="0" collapsed="false">
      <c r="A134" s="12" t="s">
        <v>187</v>
      </c>
      <c r="B134" s="7" t="s">
        <v>189</v>
      </c>
      <c r="C134" s="8" t="n">
        <v>15</v>
      </c>
      <c r="D134" s="9" t="n">
        <v>45021</v>
      </c>
      <c r="E134" s="10" t="str">
        <f aca="false">IF(F134="Sterile",D134+1825, "NA")</f>
        <v>NA</v>
      </c>
      <c r="F134" s="11" t="s">
        <v>7</v>
      </c>
    </row>
    <row r="135" customFormat="false" ht="38.6" hidden="false" customHeight="false" outlineLevel="0" collapsed="false">
      <c r="A135" s="7" t="s">
        <v>187</v>
      </c>
      <c r="B135" s="7" t="s">
        <v>190</v>
      </c>
      <c r="C135" s="8" t="n">
        <f aca="false">21</f>
        <v>21</v>
      </c>
      <c r="D135" s="9" t="n">
        <v>45076</v>
      </c>
      <c r="E135" s="10" t="str">
        <f aca="false">IF(F135="Sterile",D135+1826, "NA")</f>
        <v>NA</v>
      </c>
      <c r="F135" s="11" t="s">
        <v>7</v>
      </c>
    </row>
    <row r="136" customFormat="false" ht="38.6" hidden="false" customHeight="false" outlineLevel="0" collapsed="false">
      <c r="A136" s="12" t="s">
        <v>191</v>
      </c>
      <c r="B136" s="7" t="s">
        <v>192</v>
      </c>
      <c r="C136" s="8" t="n">
        <f aca="false">24-3</f>
        <v>21</v>
      </c>
      <c r="D136" s="9" t="n">
        <v>44978</v>
      </c>
      <c r="E136" s="10" t="str">
        <f aca="false">IF(F136="Sterile",D136+1825, "NA")</f>
        <v>NA</v>
      </c>
      <c r="F136" s="11" t="s">
        <v>7</v>
      </c>
    </row>
    <row r="137" customFormat="false" ht="38.6" hidden="false" customHeight="false" outlineLevel="0" collapsed="false">
      <c r="A137" s="12" t="s">
        <v>191</v>
      </c>
      <c r="B137" s="7" t="s">
        <v>193</v>
      </c>
      <c r="C137" s="8" t="n">
        <v>12</v>
      </c>
      <c r="D137" s="13" t="n">
        <v>45021</v>
      </c>
      <c r="E137" s="10" t="str">
        <f aca="false">IF(F137="Sterile",D137+1825, "NA")</f>
        <v>NA</v>
      </c>
      <c r="F137" s="11" t="s">
        <v>7</v>
      </c>
    </row>
    <row r="138" customFormat="false" ht="38.6" hidden="false" customHeight="false" outlineLevel="0" collapsed="false">
      <c r="A138" s="7" t="s">
        <v>191</v>
      </c>
      <c r="B138" s="7" t="s">
        <v>194</v>
      </c>
      <c r="C138" s="8" t="n">
        <f aca="false">60</f>
        <v>60</v>
      </c>
      <c r="D138" s="9" t="n">
        <v>45066</v>
      </c>
      <c r="E138" s="10" t="str">
        <f aca="false">IF(F138="Sterile",D138+1826, "NA")</f>
        <v>NA</v>
      </c>
      <c r="F138" s="11" t="s">
        <v>7</v>
      </c>
    </row>
    <row r="139" customFormat="false" ht="38.6" hidden="false" customHeight="false" outlineLevel="0" collapsed="false">
      <c r="A139" s="12" t="s">
        <v>195</v>
      </c>
      <c r="B139" s="7" t="s">
        <v>196</v>
      </c>
      <c r="C139" s="8" t="n">
        <f aca="false">33-6-3-12</f>
        <v>12</v>
      </c>
      <c r="D139" s="9" t="n">
        <v>44954</v>
      </c>
      <c r="E139" s="10" t="str">
        <f aca="false">IF(F139="Sterile",D139+1825, "NA")</f>
        <v>NA</v>
      </c>
      <c r="F139" s="11" t="s">
        <v>7</v>
      </c>
    </row>
    <row r="140" customFormat="false" ht="38.6" hidden="false" customHeight="false" outlineLevel="0" collapsed="false">
      <c r="A140" s="7" t="s">
        <v>195</v>
      </c>
      <c r="B140" s="7" t="s">
        <v>197</v>
      </c>
      <c r="C140" s="8" t="n">
        <f aca="false">33</f>
        <v>33</v>
      </c>
      <c r="D140" s="9" t="n">
        <v>45071</v>
      </c>
      <c r="E140" s="10" t="str">
        <f aca="false">IF(F140="Sterile",D140+1826, "NA")</f>
        <v>NA</v>
      </c>
      <c r="F140" s="11" t="s">
        <v>7</v>
      </c>
    </row>
    <row r="141" customFormat="false" ht="38.6" hidden="false" customHeight="false" outlineLevel="0" collapsed="false">
      <c r="A141" s="7" t="s">
        <v>195</v>
      </c>
      <c r="B141" s="7" t="s">
        <v>198</v>
      </c>
      <c r="C141" s="8" t="n">
        <f aca="false">30</f>
        <v>30</v>
      </c>
      <c r="D141" s="9" t="n">
        <v>45106</v>
      </c>
      <c r="E141" s="10" t="str">
        <f aca="false">IF(F141="Sterile",D141+1826, "NA")</f>
        <v>NA</v>
      </c>
      <c r="F141" s="11" t="s">
        <v>7</v>
      </c>
    </row>
    <row r="142" customFormat="false" ht="38.6" hidden="false" customHeight="false" outlineLevel="0" collapsed="false">
      <c r="A142" s="12" t="s">
        <v>199</v>
      </c>
      <c r="B142" s="7" t="s">
        <v>200</v>
      </c>
      <c r="C142" s="8" t="n">
        <f aca="false">36-12</f>
        <v>24</v>
      </c>
      <c r="D142" s="9" t="n">
        <v>44955</v>
      </c>
      <c r="E142" s="10" t="str">
        <f aca="false">IF(F142="Sterile",D142+1825, "NA")</f>
        <v>NA</v>
      </c>
      <c r="F142" s="11" t="s">
        <v>7</v>
      </c>
    </row>
    <row r="143" customFormat="false" ht="38.6" hidden="false" customHeight="false" outlineLevel="0" collapsed="false">
      <c r="A143" s="7" t="s">
        <v>199</v>
      </c>
      <c r="B143" s="7" t="s">
        <v>201</v>
      </c>
      <c r="C143" s="8" t="n">
        <f aca="false">21</f>
        <v>21</v>
      </c>
      <c r="D143" s="9" t="n">
        <v>45076</v>
      </c>
      <c r="E143" s="10" t="str">
        <f aca="false">IF(F143="Sterile",D143+1826, "NA")</f>
        <v>NA</v>
      </c>
      <c r="F143" s="11" t="s">
        <v>7</v>
      </c>
    </row>
    <row r="144" customFormat="false" ht="38.6" hidden="false" customHeight="false" outlineLevel="0" collapsed="false">
      <c r="A144" s="7" t="s">
        <v>199</v>
      </c>
      <c r="B144" s="7" t="s">
        <v>202</v>
      </c>
      <c r="C144" s="8" t="n">
        <f aca="false">30</f>
        <v>30</v>
      </c>
      <c r="D144" s="9" t="n">
        <v>45106</v>
      </c>
      <c r="E144" s="10" t="str">
        <f aca="false">IF(F144="Sterile",D144+1826, "NA")</f>
        <v>NA</v>
      </c>
      <c r="F144" s="11" t="s">
        <v>7</v>
      </c>
    </row>
    <row r="145" customFormat="false" ht="38.6" hidden="false" customHeight="false" outlineLevel="0" collapsed="false">
      <c r="A145" s="12" t="s">
        <v>203</v>
      </c>
      <c r="B145" s="7" t="s">
        <v>204</v>
      </c>
      <c r="C145" s="8" t="n">
        <v>12</v>
      </c>
      <c r="D145" s="13" t="n">
        <v>45022</v>
      </c>
      <c r="E145" s="10" t="str">
        <f aca="false">IF(F145="Sterile",D145+1825, "NA")</f>
        <v>NA</v>
      </c>
      <c r="F145" s="11" t="s">
        <v>7</v>
      </c>
    </row>
    <row r="146" customFormat="false" ht="38.6" hidden="false" customHeight="false" outlineLevel="0" collapsed="false">
      <c r="A146" s="7" t="s">
        <v>203</v>
      </c>
      <c r="B146" s="7" t="s">
        <v>205</v>
      </c>
      <c r="C146" s="8" t="n">
        <f aca="false">27</f>
        <v>27</v>
      </c>
      <c r="D146" s="9" t="n">
        <v>45076</v>
      </c>
      <c r="E146" s="10" t="str">
        <f aca="false">IF(F146="Sterile",D146+1826, "NA")</f>
        <v>NA</v>
      </c>
      <c r="F146" s="11" t="s">
        <v>7</v>
      </c>
    </row>
    <row r="147" customFormat="false" ht="38.6" hidden="false" customHeight="false" outlineLevel="0" collapsed="false">
      <c r="A147" s="12" t="s">
        <v>206</v>
      </c>
      <c r="B147" s="7" t="s">
        <v>207</v>
      </c>
      <c r="C147" s="8" t="n">
        <f aca="false">24-12</f>
        <v>12</v>
      </c>
      <c r="D147" s="9" t="n">
        <v>44978</v>
      </c>
      <c r="E147" s="10" t="str">
        <f aca="false">IF(F147="Sterile",D147+1825, "NA")</f>
        <v>NA</v>
      </c>
      <c r="F147" s="11" t="s">
        <v>7</v>
      </c>
    </row>
    <row r="148" customFormat="false" ht="38.6" hidden="false" customHeight="false" outlineLevel="0" collapsed="false">
      <c r="A148" s="12" t="s">
        <v>206</v>
      </c>
      <c r="B148" s="7" t="s">
        <v>208</v>
      </c>
      <c r="C148" s="8" t="n">
        <v>15</v>
      </c>
      <c r="D148" s="13" t="n">
        <v>45021</v>
      </c>
      <c r="E148" s="10" t="str">
        <f aca="false">IF(F148="Sterile",D148+1825, "NA")</f>
        <v>NA</v>
      </c>
      <c r="F148" s="11" t="s">
        <v>7</v>
      </c>
    </row>
    <row r="149" customFormat="false" ht="38.6" hidden="false" customHeight="false" outlineLevel="0" collapsed="false">
      <c r="A149" s="7" t="s">
        <v>206</v>
      </c>
      <c r="B149" s="7" t="s">
        <v>209</v>
      </c>
      <c r="C149" s="8" t="n">
        <f aca="false">21</f>
        <v>21</v>
      </c>
      <c r="D149" s="9" t="n">
        <v>45106</v>
      </c>
      <c r="E149" s="10" t="str">
        <f aca="false">IF(F149="Sterile",D149+1826, "NA")</f>
        <v>NA</v>
      </c>
      <c r="F149" s="11" t="s">
        <v>7</v>
      </c>
    </row>
    <row r="150" customFormat="false" ht="38.6" hidden="false" customHeight="false" outlineLevel="0" collapsed="false">
      <c r="A150" s="12" t="s">
        <v>210</v>
      </c>
      <c r="B150" s="7" t="s">
        <v>211</v>
      </c>
      <c r="C150" s="8" t="n">
        <v>24</v>
      </c>
      <c r="D150" s="9" t="n">
        <v>44978</v>
      </c>
      <c r="E150" s="10" t="str">
        <f aca="false">IF(F150="Sterile",D150+1825, "NA")</f>
        <v>NA</v>
      </c>
      <c r="F150" s="11" t="s">
        <v>7</v>
      </c>
    </row>
    <row r="151" customFormat="false" ht="38.6" hidden="false" customHeight="false" outlineLevel="0" collapsed="false">
      <c r="A151" s="7" t="s">
        <v>210</v>
      </c>
      <c r="B151" s="7" t="s">
        <v>212</v>
      </c>
      <c r="C151" s="8" t="n">
        <f aca="false">21</f>
        <v>21</v>
      </c>
      <c r="D151" s="9" t="n">
        <v>45076</v>
      </c>
      <c r="E151" s="10" t="str">
        <f aca="false">IF(F151="Sterile",D151+1826, "NA")</f>
        <v>NA</v>
      </c>
      <c r="F151" s="11" t="s">
        <v>7</v>
      </c>
    </row>
    <row r="152" customFormat="false" ht="38.6" hidden="false" customHeight="false" outlineLevel="0" collapsed="false">
      <c r="A152" s="12" t="s">
        <v>213</v>
      </c>
      <c r="B152" s="7" t="s">
        <v>214</v>
      </c>
      <c r="C152" s="8" t="n">
        <v>18</v>
      </c>
      <c r="D152" s="9" t="n">
        <v>44978</v>
      </c>
      <c r="E152" s="10" t="str">
        <f aca="false">IF(F152="Sterile",D152+1825, "NA")</f>
        <v>NA</v>
      </c>
      <c r="F152" s="11" t="s">
        <v>7</v>
      </c>
    </row>
    <row r="153" customFormat="false" ht="38.6" hidden="false" customHeight="false" outlineLevel="0" collapsed="false">
      <c r="A153" s="7" t="s">
        <v>213</v>
      </c>
      <c r="B153" s="7" t="s">
        <v>215</v>
      </c>
      <c r="C153" s="8" t="n">
        <f aca="false">21</f>
        <v>21</v>
      </c>
      <c r="D153" s="9" t="n">
        <v>45106</v>
      </c>
      <c r="E153" s="10" t="str">
        <f aca="false">IF(F153="Sterile",D153+1826, "NA")</f>
        <v>NA</v>
      </c>
      <c r="F153" s="11" t="s">
        <v>7</v>
      </c>
    </row>
    <row r="154" customFormat="false" ht="38.6" hidden="false" customHeight="false" outlineLevel="0" collapsed="false">
      <c r="A154" s="12" t="s">
        <v>216</v>
      </c>
      <c r="B154" s="7" t="s">
        <v>217</v>
      </c>
      <c r="C154" s="8" t="n">
        <v>18</v>
      </c>
      <c r="D154" s="9" t="n">
        <v>44975</v>
      </c>
      <c r="E154" s="10" t="str">
        <f aca="false">IF(F154="Sterile",D154+1825, "NA")</f>
        <v>NA</v>
      </c>
      <c r="F154" s="11" t="s">
        <v>7</v>
      </c>
    </row>
    <row r="155" customFormat="false" ht="38.6" hidden="false" customHeight="false" outlineLevel="0" collapsed="false">
      <c r="A155" s="7" t="s">
        <v>216</v>
      </c>
      <c r="B155" s="7" t="s">
        <v>218</v>
      </c>
      <c r="C155" s="8" t="n">
        <f aca="false">21</f>
        <v>21</v>
      </c>
      <c r="D155" s="9" t="n">
        <v>45105</v>
      </c>
      <c r="E155" s="10" t="str">
        <f aca="false">IF(F155="Sterile",D155+1826, "NA")</f>
        <v>NA</v>
      </c>
      <c r="F155" s="11" t="s">
        <v>7</v>
      </c>
    </row>
    <row r="156" customFormat="false" ht="38.6" hidden="false" customHeight="false" outlineLevel="0" collapsed="false">
      <c r="A156" s="12" t="s">
        <v>219</v>
      </c>
      <c r="B156" s="7" t="s">
        <v>220</v>
      </c>
      <c r="C156" s="8" t="n">
        <v>15</v>
      </c>
      <c r="D156" s="9" t="n">
        <v>44975</v>
      </c>
      <c r="E156" s="10" t="str">
        <f aca="false">IF(F156="Sterile",D156+1825, "NA")</f>
        <v>NA</v>
      </c>
      <c r="F156" s="11" t="s">
        <v>7</v>
      </c>
    </row>
    <row r="157" customFormat="false" ht="38.6" hidden="false" customHeight="false" outlineLevel="0" collapsed="false">
      <c r="A157" s="7" t="s">
        <v>219</v>
      </c>
      <c r="B157" s="7" t="s">
        <v>221</v>
      </c>
      <c r="C157" s="8" t="n">
        <f aca="false">21</f>
        <v>21</v>
      </c>
      <c r="D157" s="9" t="n">
        <v>45112</v>
      </c>
      <c r="E157" s="10" t="str">
        <f aca="false">IF(F157="Sterile",D157+1826, "NA")</f>
        <v>NA</v>
      </c>
      <c r="F157" s="11" t="s">
        <v>7</v>
      </c>
    </row>
    <row r="158" customFormat="false" ht="38.6" hidden="false" customHeight="false" outlineLevel="0" collapsed="false">
      <c r="A158" s="12" t="s">
        <v>222</v>
      </c>
      <c r="B158" s="7" t="s">
        <v>223</v>
      </c>
      <c r="C158" s="8" t="n">
        <v>21</v>
      </c>
      <c r="D158" s="9" t="n">
        <v>44986</v>
      </c>
      <c r="E158" s="10" t="str">
        <f aca="false">IF(F158="Sterile",D158+1825, "NA")</f>
        <v>NA</v>
      </c>
      <c r="F158" s="11" t="s">
        <v>7</v>
      </c>
    </row>
    <row r="159" customFormat="false" ht="38.6" hidden="false" customHeight="false" outlineLevel="0" collapsed="false">
      <c r="A159" s="12" t="s">
        <v>222</v>
      </c>
      <c r="B159" s="7" t="s">
        <v>224</v>
      </c>
      <c r="C159" s="8" t="n">
        <v>12</v>
      </c>
      <c r="D159" s="13" t="n">
        <v>45021</v>
      </c>
      <c r="E159" s="10" t="str">
        <f aca="false">IF(F159="Sterile",D159+1825, "NA")</f>
        <v>NA</v>
      </c>
      <c r="F159" s="11" t="s">
        <v>7</v>
      </c>
    </row>
    <row r="160" customFormat="false" ht="38.6" hidden="false" customHeight="false" outlineLevel="0" collapsed="false">
      <c r="A160" s="7" t="s">
        <v>222</v>
      </c>
      <c r="B160" s="7" t="s">
        <v>225</v>
      </c>
      <c r="C160" s="8" t="n">
        <v>18</v>
      </c>
      <c r="D160" s="9" t="n">
        <v>45107</v>
      </c>
      <c r="E160" s="10" t="str">
        <f aca="false">IF(F160="Sterile",D160+1826, "NA")</f>
        <v>NA</v>
      </c>
      <c r="F160" s="11" t="s">
        <v>7</v>
      </c>
    </row>
    <row r="161" customFormat="false" ht="38.6" hidden="false" customHeight="false" outlineLevel="0" collapsed="false">
      <c r="A161" s="12" t="s">
        <v>226</v>
      </c>
      <c r="B161" s="7" t="s">
        <v>227</v>
      </c>
      <c r="C161" s="8" t="n">
        <v>30</v>
      </c>
      <c r="D161" s="9" t="n">
        <v>44954</v>
      </c>
      <c r="E161" s="10" t="str">
        <f aca="false">IF(F161="Sterile",D161+1825, "NA")</f>
        <v>NA</v>
      </c>
      <c r="F161" s="11" t="s">
        <v>7</v>
      </c>
    </row>
    <row r="162" customFormat="false" ht="38.6" hidden="false" customHeight="false" outlineLevel="0" collapsed="false">
      <c r="A162" s="7" t="s">
        <v>226</v>
      </c>
      <c r="B162" s="7" t="s">
        <v>228</v>
      </c>
      <c r="C162" s="8" t="n">
        <f aca="false">21</f>
        <v>21</v>
      </c>
      <c r="D162" s="9" t="n">
        <v>45084</v>
      </c>
      <c r="E162" s="10" t="str">
        <f aca="false">IF(F162="Sterile",D162+1826, "NA")</f>
        <v>NA</v>
      </c>
      <c r="F162" s="11" t="s">
        <v>7</v>
      </c>
    </row>
    <row r="163" customFormat="false" ht="38.6" hidden="false" customHeight="false" outlineLevel="0" collapsed="false">
      <c r="A163" s="12" t="s">
        <v>229</v>
      </c>
      <c r="B163" s="7" t="s">
        <v>230</v>
      </c>
      <c r="C163" s="8" t="n">
        <f aca="false">36-3</f>
        <v>33</v>
      </c>
      <c r="D163" s="9" t="n">
        <v>44955</v>
      </c>
      <c r="E163" s="10" t="str">
        <f aca="false">IF(F163="Sterile",D163+1825, "NA")</f>
        <v>NA</v>
      </c>
      <c r="F163" s="11" t="s">
        <v>7</v>
      </c>
    </row>
    <row r="164" customFormat="false" ht="38.6" hidden="false" customHeight="false" outlineLevel="0" collapsed="false">
      <c r="A164" s="7" t="s">
        <v>229</v>
      </c>
      <c r="B164" s="7" t="s">
        <v>231</v>
      </c>
      <c r="C164" s="8" t="n">
        <f aca="false">45</f>
        <v>45</v>
      </c>
      <c r="D164" s="9" t="n">
        <v>45112</v>
      </c>
      <c r="E164" s="10" t="str">
        <f aca="false">IF(F164="Sterile",D164+1826, "NA")</f>
        <v>NA</v>
      </c>
      <c r="F164" s="11" t="s">
        <v>7</v>
      </c>
    </row>
    <row r="165" customFormat="false" ht="38.6" hidden="false" customHeight="false" outlineLevel="0" collapsed="false">
      <c r="A165" s="12" t="s">
        <v>232</v>
      </c>
      <c r="B165" s="7" t="s">
        <v>233</v>
      </c>
      <c r="C165" s="8" t="n">
        <f aca="false">33-6-3</f>
        <v>24</v>
      </c>
      <c r="D165" s="9" t="n">
        <v>44978</v>
      </c>
      <c r="E165" s="10" t="str">
        <f aca="false">IF(F165="Sterile",D165+1825, "NA")</f>
        <v>NA</v>
      </c>
      <c r="F165" s="11" t="s">
        <v>7</v>
      </c>
    </row>
    <row r="166" customFormat="false" ht="38.6" hidden="false" customHeight="false" outlineLevel="0" collapsed="false">
      <c r="A166" s="12" t="s">
        <v>232</v>
      </c>
      <c r="B166" s="7" t="s">
        <v>234</v>
      </c>
      <c r="C166" s="8" t="n">
        <v>18</v>
      </c>
      <c r="D166" s="9" t="n">
        <v>45020</v>
      </c>
      <c r="E166" s="10" t="str">
        <f aca="false">IF(F166="Sterile",D166+1825, "NA")</f>
        <v>NA</v>
      </c>
      <c r="F166" s="11" t="s">
        <v>7</v>
      </c>
    </row>
    <row r="167" customFormat="false" ht="38.6" hidden="false" customHeight="false" outlineLevel="0" collapsed="false">
      <c r="A167" s="7" t="s">
        <v>232</v>
      </c>
      <c r="B167" s="7" t="s">
        <v>235</v>
      </c>
      <c r="C167" s="8" t="n">
        <f aca="false">21</f>
        <v>21</v>
      </c>
      <c r="D167" s="9" t="n">
        <v>45076</v>
      </c>
      <c r="E167" s="10" t="str">
        <f aca="false">IF(F167="Sterile",D167+1826, "NA")</f>
        <v>NA</v>
      </c>
      <c r="F167" s="11" t="s">
        <v>7</v>
      </c>
    </row>
    <row r="168" customFormat="false" ht="38.6" hidden="false" customHeight="false" outlineLevel="0" collapsed="false">
      <c r="A168" s="12" t="s">
        <v>236</v>
      </c>
      <c r="B168" s="7" t="s">
        <v>237</v>
      </c>
      <c r="C168" s="8" t="n">
        <f aca="false">33-6-3</f>
        <v>24</v>
      </c>
      <c r="D168" s="9" t="n">
        <v>44986</v>
      </c>
      <c r="E168" s="10" t="str">
        <f aca="false">IF(F168="Sterile",D168+1825, "NA")</f>
        <v>NA</v>
      </c>
      <c r="F168" s="11" t="s">
        <v>7</v>
      </c>
    </row>
    <row r="169" customFormat="false" ht="38.6" hidden="false" customHeight="false" outlineLevel="0" collapsed="false">
      <c r="A169" s="12" t="s">
        <v>236</v>
      </c>
      <c r="B169" s="7" t="s">
        <v>238</v>
      </c>
      <c r="C169" s="8" t="n">
        <v>18</v>
      </c>
      <c r="D169" s="13" t="n">
        <v>45021</v>
      </c>
      <c r="E169" s="10" t="str">
        <f aca="false">IF(F169="Sterile",D169+1825, "NA")</f>
        <v>NA</v>
      </c>
      <c r="F169" s="11" t="s">
        <v>7</v>
      </c>
    </row>
    <row r="170" customFormat="false" ht="38.6" hidden="false" customHeight="false" outlineLevel="0" collapsed="false">
      <c r="A170" s="7" t="s">
        <v>236</v>
      </c>
      <c r="B170" s="7" t="s">
        <v>239</v>
      </c>
      <c r="C170" s="8" t="n">
        <f aca="false">45</f>
        <v>45</v>
      </c>
      <c r="D170" s="9" t="n">
        <v>45066</v>
      </c>
      <c r="E170" s="10" t="str">
        <f aca="false">IF(F170="Sterile",D170+1826, "NA")</f>
        <v>NA</v>
      </c>
      <c r="F170" s="11" t="s">
        <v>7</v>
      </c>
    </row>
    <row r="171" customFormat="false" ht="38.6" hidden="false" customHeight="false" outlineLevel="0" collapsed="false">
      <c r="A171" s="12" t="s">
        <v>240</v>
      </c>
      <c r="B171" s="7" t="s">
        <v>241</v>
      </c>
      <c r="C171" s="8" t="n">
        <f aca="false">36-6-6-3</f>
        <v>21</v>
      </c>
      <c r="D171" s="9" t="n">
        <v>44986</v>
      </c>
      <c r="E171" s="10" t="str">
        <f aca="false">IF(F171="Sterile",D171+1825, "NA")</f>
        <v>NA</v>
      </c>
      <c r="F171" s="11" t="s">
        <v>7</v>
      </c>
    </row>
    <row r="172" customFormat="false" ht="38.6" hidden="false" customHeight="false" outlineLevel="0" collapsed="false">
      <c r="A172" s="12" t="s">
        <v>240</v>
      </c>
      <c r="B172" s="7" t="s">
        <v>242</v>
      </c>
      <c r="C172" s="8" t="n">
        <v>18</v>
      </c>
      <c r="D172" s="13" t="n">
        <v>45021</v>
      </c>
      <c r="E172" s="10" t="str">
        <f aca="false">IF(F172="Sterile",D172+1825, "NA")</f>
        <v>NA</v>
      </c>
      <c r="F172" s="11" t="s">
        <v>7</v>
      </c>
    </row>
    <row r="173" customFormat="false" ht="38.6" hidden="false" customHeight="false" outlineLevel="0" collapsed="false">
      <c r="A173" s="7" t="s">
        <v>240</v>
      </c>
      <c r="B173" s="7" t="s">
        <v>243</v>
      </c>
      <c r="C173" s="8" t="n">
        <f aca="false">72</f>
        <v>72</v>
      </c>
      <c r="D173" s="9" t="n">
        <v>45067</v>
      </c>
      <c r="E173" s="10" t="str">
        <f aca="false">IF(F173="Sterile",D173+1826, "NA")</f>
        <v>NA</v>
      </c>
      <c r="F173" s="11" t="s">
        <v>7</v>
      </c>
    </row>
    <row r="174" customFormat="false" ht="38.6" hidden="false" customHeight="false" outlineLevel="0" collapsed="false">
      <c r="A174" s="12" t="s">
        <v>244</v>
      </c>
      <c r="B174" s="7" t="s">
        <v>245</v>
      </c>
      <c r="C174" s="8" t="n">
        <f aca="false">42-3-6-6-3-3</f>
        <v>21</v>
      </c>
      <c r="D174" s="9" t="n">
        <v>44980</v>
      </c>
      <c r="E174" s="10" t="str">
        <f aca="false">IF(F174="Sterile",D174+1825, "NA")</f>
        <v>NA</v>
      </c>
      <c r="F174" s="11" t="s">
        <v>7</v>
      </c>
    </row>
    <row r="175" customFormat="false" ht="38.6" hidden="false" customHeight="false" outlineLevel="0" collapsed="false">
      <c r="A175" s="12" t="s">
        <v>244</v>
      </c>
      <c r="B175" s="7" t="s">
        <v>246</v>
      </c>
      <c r="C175" s="8" t="n">
        <v>21</v>
      </c>
      <c r="D175" s="9" t="n">
        <v>45021</v>
      </c>
      <c r="E175" s="10" t="str">
        <f aca="false">IF(F175="Sterile",D175+1825, "NA")</f>
        <v>NA</v>
      </c>
      <c r="F175" s="11" t="s">
        <v>7</v>
      </c>
    </row>
    <row r="176" customFormat="false" ht="38.6" hidden="false" customHeight="false" outlineLevel="0" collapsed="false">
      <c r="A176" s="7" t="s">
        <v>244</v>
      </c>
      <c r="B176" s="7" t="s">
        <v>247</v>
      </c>
      <c r="C176" s="8" t="n">
        <f aca="false">21</f>
        <v>21</v>
      </c>
      <c r="D176" s="9" t="n">
        <v>45071</v>
      </c>
      <c r="E176" s="10" t="str">
        <f aca="false">IF(F176="Sterile",D176+1826, "NA")</f>
        <v>NA</v>
      </c>
      <c r="F176" s="11" t="s">
        <v>7</v>
      </c>
    </row>
    <row r="177" customFormat="false" ht="38.6" hidden="false" customHeight="false" outlineLevel="0" collapsed="false">
      <c r="A177" s="7" t="s">
        <v>244</v>
      </c>
      <c r="B177" s="7" t="s">
        <v>248</v>
      </c>
      <c r="C177" s="8" t="n">
        <f aca="false">51</f>
        <v>51</v>
      </c>
      <c r="D177" s="9" t="n">
        <v>45105</v>
      </c>
      <c r="E177" s="10" t="str">
        <f aca="false">IF(F177="Sterile",D177+1826, "NA")</f>
        <v>NA</v>
      </c>
      <c r="F177" s="11" t="s">
        <v>7</v>
      </c>
    </row>
    <row r="178" customFormat="false" ht="38.6" hidden="false" customHeight="false" outlineLevel="0" collapsed="false">
      <c r="A178" s="12" t="s">
        <v>249</v>
      </c>
      <c r="B178" s="7" t="s">
        <v>250</v>
      </c>
      <c r="C178" s="8" t="n">
        <f aca="false">60-3-6-12-3</f>
        <v>36</v>
      </c>
      <c r="D178" s="9" t="n">
        <v>44954</v>
      </c>
      <c r="E178" s="10" t="str">
        <f aca="false">IF(F178="Sterile",D178+1825, "NA")</f>
        <v>NA</v>
      </c>
      <c r="F178" s="11" t="s">
        <v>7</v>
      </c>
    </row>
    <row r="179" customFormat="false" ht="38.6" hidden="false" customHeight="false" outlineLevel="0" collapsed="false">
      <c r="A179" s="7" t="s">
        <v>249</v>
      </c>
      <c r="B179" s="7" t="s">
        <v>251</v>
      </c>
      <c r="C179" s="8" t="n">
        <f aca="false">27</f>
        <v>27</v>
      </c>
      <c r="D179" s="9" t="n">
        <v>45076</v>
      </c>
      <c r="E179" s="10" t="str">
        <f aca="false">IF(F179="Sterile",D179+1826, "NA")</f>
        <v>NA</v>
      </c>
      <c r="F179" s="11" t="s">
        <v>7</v>
      </c>
    </row>
    <row r="180" customFormat="false" ht="38.6" hidden="false" customHeight="false" outlineLevel="0" collapsed="false">
      <c r="A180" s="12" t="s">
        <v>252</v>
      </c>
      <c r="B180" s="7" t="s">
        <v>253</v>
      </c>
      <c r="C180" s="8" t="n">
        <f aca="false">33-6-3</f>
        <v>24</v>
      </c>
      <c r="D180" s="9" t="n">
        <v>44954</v>
      </c>
      <c r="E180" s="10" t="str">
        <f aca="false">IF(F180="Sterile",D180+1825, "NA")</f>
        <v>NA</v>
      </c>
      <c r="F180" s="11" t="s">
        <v>7</v>
      </c>
    </row>
    <row r="181" customFormat="false" ht="38.6" hidden="false" customHeight="false" outlineLevel="0" collapsed="false">
      <c r="A181" s="7" t="s">
        <v>252</v>
      </c>
      <c r="B181" s="7" t="s">
        <v>254</v>
      </c>
      <c r="C181" s="8" t="n">
        <f aca="false">36</f>
        <v>36</v>
      </c>
      <c r="D181" s="9" t="n">
        <v>45105</v>
      </c>
      <c r="E181" s="10" t="str">
        <f aca="false">IF(F181="Sterile",D181+1826, "NA")</f>
        <v>NA</v>
      </c>
      <c r="F181" s="11" t="s">
        <v>7</v>
      </c>
    </row>
    <row r="182" customFormat="false" ht="38.6" hidden="false" customHeight="false" outlineLevel="0" collapsed="false">
      <c r="A182" s="12" t="s">
        <v>255</v>
      </c>
      <c r="B182" s="7" t="s">
        <v>256</v>
      </c>
      <c r="C182" s="8" t="n">
        <f aca="false">24-3-3</f>
        <v>18</v>
      </c>
      <c r="D182" s="9" t="n">
        <v>44986</v>
      </c>
      <c r="E182" s="10" t="str">
        <f aca="false">IF(F182="Sterile",D182+1825, "NA")</f>
        <v>NA</v>
      </c>
      <c r="F182" s="11" t="s">
        <v>7</v>
      </c>
    </row>
    <row r="183" customFormat="false" ht="38.6" hidden="false" customHeight="false" outlineLevel="0" collapsed="false">
      <c r="A183" s="12" t="s">
        <v>255</v>
      </c>
      <c r="B183" s="7" t="s">
        <v>257</v>
      </c>
      <c r="C183" s="8" t="n">
        <v>12</v>
      </c>
      <c r="D183" s="9" t="n">
        <v>45021</v>
      </c>
      <c r="E183" s="10" t="str">
        <f aca="false">IF(F183="Sterile",D183+1825, "NA")</f>
        <v>NA</v>
      </c>
      <c r="F183" s="11" t="s">
        <v>7</v>
      </c>
    </row>
    <row r="184" customFormat="false" ht="38.6" hidden="false" customHeight="false" outlineLevel="0" collapsed="false">
      <c r="A184" s="7" t="s">
        <v>255</v>
      </c>
      <c r="B184" s="7" t="s">
        <v>258</v>
      </c>
      <c r="C184" s="8" t="n">
        <f aca="false">45</f>
        <v>45</v>
      </c>
      <c r="D184" s="9" t="n">
        <v>45104</v>
      </c>
      <c r="E184" s="10" t="str">
        <f aca="false">IF(F184="Sterile",D184+1826, "NA")</f>
        <v>NA</v>
      </c>
      <c r="F184" s="11" t="s">
        <v>7</v>
      </c>
    </row>
    <row r="185" customFormat="false" ht="38.6" hidden="false" customHeight="false" outlineLevel="0" collapsed="false">
      <c r="A185" s="12" t="s">
        <v>259</v>
      </c>
      <c r="B185" s="7" t="s">
        <v>260</v>
      </c>
      <c r="C185" s="8" t="n">
        <v>12</v>
      </c>
      <c r="D185" s="13" t="n">
        <v>45021</v>
      </c>
      <c r="E185" s="10" t="str">
        <f aca="false">IF(F185="Sterile",D185+1825, "NA")</f>
        <v>NA</v>
      </c>
      <c r="F185" s="7" t="s">
        <v>7</v>
      </c>
    </row>
    <row r="186" customFormat="false" ht="38.6" hidden="false" customHeight="false" outlineLevel="0" collapsed="false">
      <c r="A186" s="7" t="s">
        <v>259</v>
      </c>
      <c r="B186" s="7" t="s">
        <v>261</v>
      </c>
      <c r="C186" s="8" t="n">
        <f aca="false">21</f>
        <v>21</v>
      </c>
      <c r="D186" s="9" t="n">
        <v>45076</v>
      </c>
      <c r="E186" s="10" t="str">
        <f aca="false">IF(F186="Sterile",D186+1826, "NA")</f>
        <v>NA</v>
      </c>
      <c r="F186" s="11" t="s">
        <v>7</v>
      </c>
    </row>
    <row r="187" customFormat="false" ht="38.6" hidden="false" customHeight="false" outlineLevel="0" collapsed="false">
      <c r="A187" s="12" t="s">
        <v>262</v>
      </c>
      <c r="B187" s="7" t="s">
        <v>263</v>
      </c>
      <c r="C187" s="8" t="n">
        <f aca="false">18-3</f>
        <v>15</v>
      </c>
      <c r="D187" s="9" t="n">
        <v>44986</v>
      </c>
      <c r="E187" s="10" t="str">
        <f aca="false">IF(F187="Sterile",D187+1825, "NA")</f>
        <v>NA</v>
      </c>
      <c r="F187" s="11" t="s">
        <v>7</v>
      </c>
    </row>
    <row r="188" customFormat="false" ht="38.6" hidden="false" customHeight="false" outlineLevel="0" collapsed="false">
      <c r="A188" s="12" t="s">
        <v>262</v>
      </c>
      <c r="B188" s="7" t="s">
        <v>264</v>
      </c>
      <c r="C188" s="8" t="n">
        <v>12</v>
      </c>
      <c r="D188" s="13" t="n">
        <v>45021</v>
      </c>
      <c r="E188" s="10" t="str">
        <f aca="false">IF(F188="Sterile",D188+1825, "NA")</f>
        <v>NA</v>
      </c>
      <c r="F188" s="7" t="s">
        <v>7</v>
      </c>
    </row>
    <row r="189" customFormat="false" ht="38.6" hidden="false" customHeight="false" outlineLevel="0" collapsed="false">
      <c r="A189" s="12" t="s">
        <v>265</v>
      </c>
      <c r="B189" s="7" t="s">
        <v>266</v>
      </c>
      <c r="C189" s="8" t="n">
        <f aca="false">12-6</f>
        <v>6</v>
      </c>
      <c r="D189" s="9" t="n">
        <v>44987</v>
      </c>
      <c r="E189" s="10" t="str">
        <f aca="false">IF(F189="Sterile",D189+1825, "NA")</f>
        <v>NA</v>
      </c>
      <c r="F189" s="11" t="s">
        <v>7</v>
      </c>
    </row>
    <row r="190" customFormat="false" ht="38.6" hidden="false" customHeight="false" outlineLevel="0" collapsed="false">
      <c r="A190" s="12" t="s">
        <v>265</v>
      </c>
      <c r="B190" s="7" t="s">
        <v>267</v>
      </c>
      <c r="C190" s="8" t="n">
        <v>6</v>
      </c>
      <c r="D190" s="13" t="n">
        <v>45021</v>
      </c>
      <c r="E190" s="10" t="str">
        <f aca="false">IF(F190="Sterile",D190+1825, "NA")</f>
        <v>NA</v>
      </c>
      <c r="F190" s="7" t="s">
        <v>7</v>
      </c>
    </row>
    <row r="191" customFormat="false" ht="38.6" hidden="false" customHeight="false" outlineLevel="0" collapsed="false">
      <c r="A191" s="7" t="s">
        <v>265</v>
      </c>
      <c r="B191" s="7" t="s">
        <v>268</v>
      </c>
      <c r="C191" s="8" t="n">
        <f aca="false">21</f>
        <v>21</v>
      </c>
      <c r="D191" s="9" t="n">
        <v>45106</v>
      </c>
      <c r="E191" s="10" t="str">
        <f aca="false">IF(F191="Sterile",D191+1826, "NA")</f>
        <v>NA</v>
      </c>
      <c r="F191" s="11" t="s">
        <v>7</v>
      </c>
    </row>
    <row r="192" customFormat="false" ht="38.6" hidden="false" customHeight="false" outlineLevel="0" collapsed="false">
      <c r="A192" s="12" t="s">
        <v>269</v>
      </c>
      <c r="B192" s="7" t="s">
        <v>270</v>
      </c>
      <c r="C192" s="8" t="n">
        <v>9</v>
      </c>
      <c r="D192" s="9" t="n">
        <v>44986</v>
      </c>
      <c r="E192" s="10" t="str">
        <f aca="false">IF(F192="Sterile",D192+1825, "NA")</f>
        <v>NA</v>
      </c>
      <c r="F192" s="11" t="s">
        <v>7</v>
      </c>
    </row>
    <row r="193" customFormat="false" ht="38.6" hidden="false" customHeight="false" outlineLevel="0" collapsed="false">
      <c r="A193" s="7" t="s">
        <v>269</v>
      </c>
      <c r="B193" s="7" t="s">
        <v>271</v>
      </c>
      <c r="C193" s="8" t="n">
        <f aca="false">21</f>
        <v>21</v>
      </c>
      <c r="D193" s="9" t="n">
        <v>45105</v>
      </c>
      <c r="E193" s="10" t="str">
        <f aca="false">IF(F193="Sterile",D193+1826, "NA")</f>
        <v>NA</v>
      </c>
      <c r="F193" s="11" t="s">
        <v>7</v>
      </c>
    </row>
    <row r="194" customFormat="false" ht="38.6" hidden="false" customHeight="false" outlineLevel="0" collapsed="false">
      <c r="A194" s="12" t="s">
        <v>272</v>
      </c>
      <c r="B194" s="7" t="s">
        <v>273</v>
      </c>
      <c r="C194" s="8" t="n">
        <f aca="false">42-3-3</f>
        <v>36</v>
      </c>
      <c r="D194" s="9" t="n">
        <v>44988</v>
      </c>
      <c r="E194" s="10" t="str">
        <f aca="false">IF(F194="Sterile",D194+1825, "NA")</f>
        <v>NA</v>
      </c>
      <c r="F194" s="11" t="s">
        <v>7</v>
      </c>
    </row>
    <row r="195" customFormat="false" ht="38.6" hidden="false" customHeight="false" outlineLevel="0" collapsed="false">
      <c r="A195" s="12" t="s">
        <v>272</v>
      </c>
      <c r="B195" s="7" t="s">
        <v>274</v>
      </c>
      <c r="C195" s="8" t="n">
        <v>21</v>
      </c>
      <c r="D195" s="9" t="n">
        <v>45021</v>
      </c>
      <c r="E195" s="10" t="str">
        <f aca="false">IF(F195="Sterile",D195+1825, "NA")</f>
        <v>NA</v>
      </c>
      <c r="F195" s="11" t="s">
        <v>7</v>
      </c>
    </row>
    <row r="196" customFormat="false" ht="38.6" hidden="false" customHeight="false" outlineLevel="0" collapsed="false">
      <c r="A196" s="12" t="s">
        <v>275</v>
      </c>
      <c r="B196" s="7" t="s">
        <v>276</v>
      </c>
      <c r="C196" s="8" t="n">
        <f aca="false">51-3</f>
        <v>48</v>
      </c>
      <c r="D196" s="9" t="n">
        <v>44988</v>
      </c>
      <c r="E196" s="10" t="str">
        <f aca="false">IF(F196="Sterile",D196+1825, "NA")</f>
        <v>NA</v>
      </c>
      <c r="F196" s="11" t="s">
        <v>7</v>
      </c>
    </row>
    <row r="197" customFormat="false" ht="38.6" hidden="false" customHeight="false" outlineLevel="0" collapsed="false">
      <c r="A197" s="12" t="s">
        <v>275</v>
      </c>
      <c r="B197" s="7" t="s">
        <v>277</v>
      </c>
      <c r="C197" s="8" t="n">
        <v>27</v>
      </c>
      <c r="D197" s="9" t="n">
        <v>45021</v>
      </c>
      <c r="E197" s="10" t="str">
        <f aca="false">IF(F197="Sterile",D197+1825, "NA")</f>
        <v>NA</v>
      </c>
      <c r="F197" s="11" t="s">
        <v>7</v>
      </c>
    </row>
    <row r="198" customFormat="false" ht="38.6" hidden="false" customHeight="false" outlineLevel="0" collapsed="false">
      <c r="A198" s="12" t="s">
        <v>278</v>
      </c>
      <c r="B198" s="7" t="s">
        <v>279</v>
      </c>
      <c r="C198" s="8" t="n">
        <f aca="false">84-3</f>
        <v>81</v>
      </c>
      <c r="D198" s="9" t="n">
        <v>44986</v>
      </c>
      <c r="E198" s="10" t="str">
        <f aca="false">IF(F198="Sterile",D198+1825, "NA")</f>
        <v>NA</v>
      </c>
      <c r="F198" s="11" t="s">
        <v>7</v>
      </c>
    </row>
    <row r="199" customFormat="false" ht="38.6" hidden="false" customHeight="false" outlineLevel="0" collapsed="false">
      <c r="A199" s="12" t="s">
        <v>278</v>
      </c>
      <c r="B199" s="7" t="s">
        <v>280</v>
      </c>
      <c r="C199" s="8" t="n">
        <v>42</v>
      </c>
      <c r="D199" s="13" t="n">
        <v>45021</v>
      </c>
      <c r="E199" s="10" t="str">
        <f aca="false">IF(F199="Sterile",D199+1825, "NA")</f>
        <v>NA</v>
      </c>
      <c r="F199" s="7" t="s">
        <v>7</v>
      </c>
    </row>
    <row r="200" customFormat="false" ht="38.6" hidden="false" customHeight="false" outlineLevel="0" collapsed="false">
      <c r="A200" s="12" t="s">
        <v>281</v>
      </c>
      <c r="B200" s="7" t="s">
        <v>282</v>
      </c>
      <c r="C200" s="8" t="n">
        <v>57</v>
      </c>
      <c r="D200" s="9" t="n">
        <v>44955</v>
      </c>
      <c r="E200" s="10" t="str">
        <f aca="false">IF(F200="Sterile",D200+1825, "NA")</f>
        <v>NA</v>
      </c>
      <c r="F200" s="11" t="s">
        <v>7</v>
      </c>
    </row>
    <row r="201" customFormat="false" ht="38.6" hidden="false" customHeight="false" outlineLevel="0" collapsed="false">
      <c r="A201" s="12" t="s">
        <v>281</v>
      </c>
      <c r="B201" s="7" t="s">
        <v>283</v>
      </c>
      <c r="C201" s="8" t="n">
        <v>114</v>
      </c>
      <c r="D201" s="9" t="n">
        <v>45021</v>
      </c>
      <c r="E201" s="10" t="str">
        <f aca="false">IF(F201="Sterile",D201+1825, "NA")</f>
        <v>NA</v>
      </c>
      <c r="F201" s="11" t="s">
        <v>7</v>
      </c>
    </row>
    <row r="202" customFormat="false" ht="38.6" hidden="false" customHeight="false" outlineLevel="0" collapsed="false">
      <c r="A202" s="12" t="s">
        <v>284</v>
      </c>
      <c r="B202" s="7" t="s">
        <v>285</v>
      </c>
      <c r="C202" s="8" t="n">
        <v>57</v>
      </c>
      <c r="D202" s="9" t="n">
        <v>44957</v>
      </c>
      <c r="E202" s="10" t="str">
        <f aca="false">IF(F202="Sterile",D202+1825, "NA")</f>
        <v>NA</v>
      </c>
      <c r="F202" s="11" t="s">
        <v>7</v>
      </c>
    </row>
    <row r="203" customFormat="false" ht="38.6" hidden="false" customHeight="false" outlineLevel="0" collapsed="false">
      <c r="A203" s="12" t="s">
        <v>284</v>
      </c>
      <c r="B203" s="7" t="s">
        <v>286</v>
      </c>
      <c r="C203" s="8" t="n">
        <v>114</v>
      </c>
      <c r="D203" s="9" t="n">
        <v>45020</v>
      </c>
      <c r="E203" s="10" t="str">
        <f aca="false">IF(F203="Sterile",D203+1825, "NA")</f>
        <v>NA</v>
      </c>
      <c r="F203" s="11" t="s">
        <v>7</v>
      </c>
    </row>
    <row r="204" customFormat="false" ht="38.6" hidden="false" customHeight="false" outlineLevel="0" collapsed="false">
      <c r="A204" s="12" t="s">
        <v>287</v>
      </c>
      <c r="B204" s="7" t="s">
        <v>288</v>
      </c>
      <c r="C204" s="8" t="n">
        <f aca="false">66-3</f>
        <v>63</v>
      </c>
      <c r="D204" s="9" t="n">
        <v>44954</v>
      </c>
      <c r="E204" s="10" t="str">
        <f aca="false">IF(F204="Sterile",D204+1825, "NA")</f>
        <v>NA</v>
      </c>
      <c r="F204" s="11" t="s">
        <v>7</v>
      </c>
    </row>
    <row r="205" customFormat="false" ht="38.6" hidden="false" customHeight="false" outlineLevel="0" collapsed="false">
      <c r="A205" s="7" t="s">
        <v>287</v>
      </c>
      <c r="B205" s="7" t="s">
        <v>289</v>
      </c>
      <c r="C205" s="8" t="n">
        <f aca="false">24</f>
        <v>24</v>
      </c>
      <c r="D205" s="9" t="n">
        <v>45076</v>
      </c>
      <c r="E205" s="10" t="str">
        <f aca="false">IF(F205="Sterile",D205+1826, "NA")</f>
        <v>NA</v>
      </c>
      <c r="F205" s="11" t="s">
        <v>7</v>
      </c>
    </row>
    <row r="206" customFormat="false" ht="38.6" hidden="false" customHeight="false" outlineLevel="0" collapsed="false">
      <c r="A206" s="12" t="s">
        <v>290</v>
      </c>
      <c r="B206" s="7" t="s">
        <v>291</v>
      </c>
      <c r="C206" s="8" t="n">
        <f aca="false">54-3</f>
        <v>51</v>
      </c>
      <c r="D206" s="9" t="n">
        <v>44955</v>
      </c>
      <c r="E206" s="10" t="str">
        <f aca="false">IF(F206="Sterile",D206+1825, "NA")</f>
        <v>NA</v>
      </c>
      <c r="F206" s="11" t="s">
        <v>7</v>
      </c>
    </row>
    <row r="207" customFormat="false" ht="38.6" hidden="false" customHeight="false" outlineLevel="0" collapsed="false">
      <c r="A207" s="7" t="s">
        <v>290</v>
      </c>
      <c r="B207" s="7" t="s">
        <v>292</v>
      </c>
      <c r="C207" s="8" t="n">
        <v>27</v>
      </c>
      <c r="D207" s="9" t="n">
        <v>45111</v>
      </c>
      <c r="E207" s="10" t="str">
        <f aca="false">IF(F207="Sterile",D207+1826, "NA")</f>
        <v>NA</v>
      </c>
      <c r="F207" s="11" t="s">
        <v>7</v>
      </c>
    </row>
    <row r="208" customFormat="false" ht="38.6" hidden="false" customHeight="false" outlineLevel="0" collapsed="false">
      <c r="A208" s="12" t="s">
        <v>293</v>
      </c>
      <c r="B208" s="7" t="s">
        <v>294</v>
      </c>
      <c r="C208" s="8" t="n">
        <f aca="false">48-3-3</f>
        <v>42</v>
      </c>
      <c r="D208" s="9" t="n">
        <v>44955</v>
      </c>
      <c r="E208" s="10" t="str">
        <f aca="false">IF(F208="Sterile",D208+1825, "NA")</f>
        <v>NA</v>
      </c>
      <c r="F208" s="11" t="s">
        <v>7</v>
      </c>
    </row>
    <row r="209" customFormat="false" ht="38.6" hidden="false" customHeight="false" outlineLevel="0" collapsed="false">
      <c r="A209" s="7" t="s">
        <v>293</v>
      </c>
      <c r="B209" s="7" t="s">
        <v>295</v>
      </c>
      <c r="C209" s="8" t="n">
        <f aca="false">33</f>
        <v>33</v>
      </c>
      <c r="D209" s="9" t="n">
        <v>45080</v>
      </c>
      <c r="E209" s="10" t="str">
        <f aca="false">IF(F209="Sterile",D209+1826, "NA")</f>
        <v>NA</v>
      </c>
      <c r="F209" s="11" t="s">
        <v>7</v>
      </c>
    </row>
    <row r="210" customFormat="false" ht="38.6" hidden="false" customHeight="false" outlineLevel="0" collapsed="false">
      <c r="A210" s="12" t="s">
        <v>296</v>
      </c>
      <c r="B210" s="7" t="s">
        <v>297</v>
      </c>
      <c r="C210" s="8" t="n">
        <v>30</v>
      </c>
      <c r="D210" s="9" t="n">
        <v>44986</v>
      </c>
      <c r="E210" s="10" t="str">
        <f aca="false">IF(F210="Sterile",D210+1825, "NA")</f>
        <v>NA</v>
      </c>
      <c r="F210" s="11" t="s">
        <v>7</v>
      </c>
    </row>
    <row r="211" customFormat="false" ht="38.6" hidden="false" customHeight="false" outlineLevel="0" collapsed="false">
      <c r="A211" s="12" t="s">
        <v>296</v>
      </c>
      <c r="B211" s="7" t="s">
        <v>298</v>
      </c>
      <c r="C211" s="8" t="n">
        <v>15</v>
      </c>
      <c r="D211" s="13" t="n">
        <v>45020</v>
      </c>
      <c r="E211" s="10" t="str">
        <f aca="false">IF(F211="Sterile",D211+1825, "NA")</f>
        <v>NA</v>
      </c>
      <c r="F211" s="7" t="s">
        <v>7</v>
      </c>
    </row>
    <row r="212" customFormat="false" ht="38.6" hidden="false" customHeight="false" outlineLevel="0" collapsed="false">
      <c r="A212" s="7" t="s">
        <v>296</v>
      </c>
      <c r="B212" s="7" t="s">
        <v>299</v>
      </c>
      <c r="C212" s="8" t="n">
        <f aca="false">30</f>
        <v>30</v>
      </c>
      <c r="D212" s="9" t="n">
        <v>45106</v>
      </c>
      <c r="E212" s="10" t="str">
        <f aca="false">IF(F212="Sterile",D212+1826, "NA")</f>
        <v>NA</v>
      </c>
      <c r="F212" s="11" t="s">
        <v>7</v>
      </c>
    </row>
    <row r="213" customFormat="false" ht="38.6" hidden="false" customHeight="false" outlineLevel="0" collapsed="false">
      <c r="A213" s="12" t="s">
        <v>300</v>
      </c>
      <c r="B213" s="7" t="s">
        <v>301</v>
      </c>
      <c r="C213" s="8" t="n">
        <f aca="false">51-12</f>
        <v>39</v>
      </c>
      <c r="D213" s="9" t="n">
        <v>44954</v>
      </c>
      <c r="E213" s="10" t="str">
        <f aca="false">IF(F213="Sterile",D213+1825, "NA")</f>
        <v>NA</v>
      </c>
      <c r="F213" s="11" t="s">
        <v>7</v>
      </c>
    </row>
    <row r="214" customFormat="false" ht="38.6" hidden="false" customHeight="false" outlineLevel="0" collapsed="false">
      <c r="A214" s="7" t="s">
        <v>300</v>
      </c>
      <c r="B214" s="7" t="s">
        <v>302</v>
      </c>
      <c r="C214" s="8" t="n">
        <f aca="false">21</f>
        <v>21</v>
      </c>
      <c r="D214" s="9" t="n">
        <v>45076</v>
      </c>
      <c r="E214" s="10" t="str">
        <f aca="false">IF(F214="Sterile",D214+1826, "NA")</f>
        <v>NA</v>
      </c>
      <c r="F214" s="11" t="s">
        <v>7</v>
      </c>
    </row>
    <row r="215" customFormat="false" ht="38.6" hidden="false" customHeight="false" outlineLevel="0" collapsed="false">
      <c r="A215" s="7" t="s">
        <v>300</v>
      </c>
      <c r="B215" s="7" t="s">
        <v>303</v>
      </c>
      <c r="C215" s="8" t="n">
        <f aca="false">87</f>
        <v>87</v>
      </c>
      <c r="D215" s="9" t="n">
        <v>45107</v>
      </c>
      <c r="E215" s="10" t="str">
        <f aca="false">IF(F215="Sterile",D215+1826, "NA")</f>
        <v>NA</v>
      </c>
      <c r="F215" s="11" t="s">
        <v>7</v>
      </c>
    </row>
    <row r="216" customFormat="false" ht="38.6" hidden="false" customHeight="false" outlineLevel="0" collapsed="false">
      <c r="A216" s="12" t="s">
        <v>304</v>
      </c>
      <c r="B216" s="7" t="s">
        <v>305</v>
      </c>
      <c r="C216" s="8" t="n">
        <v>33</v>
      </c>
      <c r="D216" s="9" t="n">
        <v>44986</v>
      </c>
      <c r="E216" s="10" t="str">
        <f aca="false">IF(F216="Sterile",D216+1825, "NA")</f>
        <v>NA</v>
      </c>
      <c r="F216" s="11" t="s">
        <v>7</v>
      </c>
    </row>
    <row r="217" customFormat="false" ht="38.6" hidden="false" customHeight="false" outlineLevel="0" collapsed="false">
      <c r="A217" s="12" t="s">
        <v>304</v>
      </c>
      <c r="B217" s="7" t="s">
        <v>306</v>
      </c>
      <c r="C217" s="8" t="n">
        <v>15</v>
      </c>
      <c r="D217" s="13" t="n">
        <v>45021</v>
      </c>
      <c r="E217" s="10" t="str">
        <f aca="false">IF(F217="Sterile",D217+1825, "NA")</f>
        <v>NA</v>
      </c>
      <c r="F217" s="7" t="s">
        <v>7</v>
      </c>
    </row>
    <row r="218" customFormat="false" ht="38.6" hidden="false" customHeight="false" outlineLevel="0" collapsed="false">
      <c r="A218" s="7" t="s">
        <v>304</v>
      </c>
      <c r="B218" s="7" t="s">
        <v>307</v>
      </c>
      <c r="C218" s="8" t="n">
        <f aca="false">30</f>
        <v>30</v>
      </c>
      <c r="D218" s="9" t="n">
        <v>45111</v>
      </c>
      <c r="E218" s="10" t="str">
        <f aca="false">IF(F218="Sterile",D218+1826, "NA")</f>
        <v>NA</v>
      </c>
      <c r="F218" s="11" t="s">
        <v>7</v>
      </c>
    </row>
    <row r="219" customFormat="false" ht="38.6" hidden="false" customHeight="false" outlineLevel="0" collapsed="false">
      <c r="A219" s="12" t="s">
        <v>308</v>
      </c>
      <c r="B219" s="7" t="s">
        <v>309</v>
      </c>
      <c r="C219" s="8" t="n">
        <f aca="false">27-3</f>
        <v>24</v>
      </c>
      <c r="D219" s="9" t="n">
        <v>44986</v>
      </c>
      <c r="E219" s="10" t="str">
        <f aca="false">IF(F219="Sterile",D219+1825, "NA")</f>
        <v>NA</v>
      </c>
      <c r="F219" s="11" t="s">
        <v>7</v>
      </c>
    </row>
    <row r="220" customFormat="false" ht="38.6" hidden="false" customHeight="false" outlineLevel="0" collapsed="false">
      <c r="A220" s="12" t="s">
        <v>308</v>
      </c>
      <c r="B220" s="7" t="s">
        <v>310</v>
      </c>
      <c r="C220" s="8" t="n">
        <v>15</v>
      </c>
      <c r="D220" s="9" t="n">
        <v>45021</v>
      </c>
      <c r="E220" s="10" t="str">
        <f aca="false">IF(F220="Sterile",D220+1825, "NA")</f>
        <v>NA</v>
      </c>
      <c r="F220" s="11" t="s">
        <v>7</v>
      </c>
    </row>
    <row r="221" customFormat="false" ht="38.6" hidden="false" customHeight="false" outlineLevel="0" collapsed="false">
      <c r="A221" s="7" t="s">
        <v>308</v>
      </c>
      <c r="B221" s="7" t="s">
        <v>311</v>
      </c>
      <c r="C221" s="8" t="n">
        <f aca="false">45</f>
        <v>45</v>
      </c>
      <c r="D221" s="9" t="n">
        <v>45112</v>
      </c>
      <c r="E221" s="10" t="str">
        <f aca="false">IF(F221="Sterile",D221+1826, "NA")</f>
        <v>NA</v>
      </c>
      <c r="F221" s="11" t="s">
        <v>7</v>
      </c>
    </row>
    <row r="222" customFormat="false" ht="38.6" hidden="false" customHeight="false" outlineLevel="0" collapsed="false">
      <c r="A222" s="12" t="s">
        <v>312</v>
      </c>
      <c r="B222" s="7" t="s">
        <v>313</v>
      </c>
      <c r="C222" s="8" t="n">
        <f aca="false">21-3</f>
        <v>18</v>
      </c>
      <c r="D222" s="9" t="n">
        <v>44986</v>
      </c>
      <c r="E222" s="10" t="str">
        <f aca="false">IF(F222="Sterile",D222+1825, "NA")</f>
        <v>NA</v>
      </c>
      <c r="F222" s="11" t="s">
        <v>7</v>
      </c>
    </row>
    <row r="223" customFormat="false" ht="38.6" hidden="false" customHeight="false" outlineLevel="0" collapsed="false">
      <c r="A223" s="12" t="s">
        <v>312</v>
      </c>
      <c r="B223" s="7" t="s">
        <v>314</v>
      </c>
      <c r="C223" s="8" t="n">
        <v>12</v>
      </c>
      <c r="D223" s="13" t="n">
        <v>45021</v>
      </c>
      <c r="E223" s="10" t="str">
        <f aca="false">IF(F223="Sterile",D223+1825, "NA")</f>
        <v>NA</v>
      </c>
      <c r="F223" s="7" t="s">
        <v>7</v>
      </c>
    </row>
    <row r="224" customFormat="false" ht="38.6" hidden="false" customHeight="false" outlineLevel="0" collapsed="false">
      <c r="A224" s="7" t="s">
        <v>312</v>
      </c>
      <c r="B224" s="7" t="s">
        <v>315</v>
      </c>
      <c r="C224" s="8" t="n">
        <f aca="false">33</f>
        <v>33</v>
      </c>
      <c r="D224" s="9" t="n">
        <v>45108</v>
      </c>
      <c r="E224" s="10" t="str">
        <f aca="false">IF(F224="Sterile",D224+1826, "NA")</f>
        <v>NA</v>
      </c>
      <c r="F224" s="11" t="s">
        <v>7</v>
      </c>
    </row>
    <row r="225" customFormat="false" ht="38.6" hidden="false" customHeight="false" outlineLevel="0" collapsed="false">
      <c r="A225" s="12" t="s">
        <v>316</v>
      </c>
      <c r="B225" s="7" t="s">
        <v>317</v>
      </c>
      <c r="C225" s="8" t="n">
        <v>18</v>
      </c>
      <c r="D225" s="9" t="n">
        <v>44986</v>
      </c>
      <c r="E225" s="10" t="str">
        <f aca="false">IF(F225="Sterile",D225+1825, "NA")</f>
        <v>NA</v>
      </c>
      <c r="F225" s="11" t="s">
        <v>7</v>
      </c>
    </row>
    <row r="226" customFormat="false" ht="38.6" hidden="false" customHeight="false" outlineLevel="0" collapsed="false">
      <c r="A226" s="7" t="s">
        <v>316</v>
      </c>
      <c r="B226" s="7" t="s">
        <v>318</v>
      </c>
      <c r="C226" s="8" t="n">
        <f aca="false">21</f>
        <v>21</v>
      </c>
      <c r="D226" s="9" t="n">
        <v>45076</v>
      </c>
      <c r="E226" s="10" t="str">
        <f aca="false">IF(F226="Sterile",D226+1826, "NA")</f>
        <v>NA</v>
      </c>
      <c r="F226" s="11" t="s">
        <v>7</v>
      </c>
    </row>
    <row r="227" customFormat="false" ht="38.6" hidden="false" customHeight="false" outlineLevel="0" collapsed="false">
      <c r="A227" s="7" t="s">
        <v>316</v>
      </c>
      <c r="B227" s="7" t="s">
        <v>319</v>
      </c>
      <c r="C227" s="8" t="n">
        <f aca="false">18</f>
        <v>18</v>
      </c>
      <c r="D227" s="9" t="n">
        <v>45112</v>
      </c>
      <c r="E227" s="10" t="str">
        <f aca="false">IF(F227="Sterile",D227+1826, "NA")</f>
        <v>NA</v>
      </c>
      <c r="F227" s="11" t="s">
        <v>7</v>
      </c>
    </row>
    <row r="228" customFormat="false" ht="38.6" hidden="false" customHeight="false" outlineLevel="0" collapsed="false">
      <c r="A228" s="12" t="s">
        <v>320</v>
      </c>
      <c r="B228" s="7" t="s">
        <v>321</v>
      </c>
      <c r="C228" s="8" t="n">
        <v>15</v>
      </c>
      <c r="D228" s="9" t="n">
        <v>44988</v>
      </c>
      <c r="E228" s="10" t="str">
        <f aca="false">IF(F228="Sterile",D228+1825, "NA")</f>
        <v>NA</v>
      </c>
      <c r="F228" s="11" t="s">
        <v>7</v>
      </c>
    </row>
    <row r="229" customFormat="false" ht="38.6" hidden="false" customHeight="false" outlineLevel="0" collapsed="false">
      <c r="A229" s="7" t="s">
        <v>320</v>
      </c>
      <c r="B229" s="7" t="s">
        <v>322</v>
      </c>
      <c r="C229" s="8" t="n">
        <f aca="false">21</f>
        <v>21</v>
      </c>
      <c r="D229" s="9" t="n">
        <v>45111</v>
      </c>
      <c r="E229" s="10" t="str">
        <f aca="false">IF(F229="Sterile",D229+1826, "NA")</f>
        <v>NA</v>
      </c>
      <c r="F229" s="11" t="s">
        <v>7</v>
      </c>
    </row>
    <row r="230" customFormat="false" ht="38.6" hidden="false" customHeight="false" outlineLevel="0" collapsed="false">
      <c r="A230" s="12" t="s">
        <v>323</v>
      </c>
      <c r="B230" s="7" t="s">
        <v>324</v>
      </c>
      <c r="C230" s="8" t="n">
        <v>12</v>
      </c>
      <c r="D230" s="9" t="n">
        <v>44986</v>
      </c>
      <c r="E230" s="10" t="str">
        <f aca="false">IF(F230="Sterile",D230+1825, "NA")</f>
        <v>NA</v>
      </c>
      <c r="F230" s="11" t="s">
        <v>7</v>
      </c>
    </row>
    <row r="231" customFormat="false" ht="38.6" hidden="false" customHeight="false" outlineLevel="0" collapsed="false">
      <c r="A231" s="12" t="s">
        <v>325</v>
      </c>
      <c r="B231" s="7" t="s">
        <v>326</v>
      </c>
      <c r="C231" s="8" t="n">
        <v>12</v>
      </c>
      <c r="D231" s="9" t="n">
        <v>44986</v>
      </c>
      <c r="E231" s="10" t="str">
        <f aca="false">IF(F231="Sterile",D231+1825, "NA")</f>
        <v>NA</v>
      </c>
      <c r="F231" s="11" t="s">
        <v>7</v>
      </c>
    </row>
    <row r="232" customFormat="false" ht="38.6" hidden="false" customHeight="false" outlineLevel="0" collapsed="false">
      <c r="A232" s="12" t="s">
        <v>327</v>
      </c>
      <c r="B232" s="7" t="s">
        <v>328</v>
      </c>
      <c r="C232" s="8" t="n">
        <v>15</v>
      </c>
      <c r="D232" s="9" t="n">
        <v>44986</v>
      </c>
      <c r="E232" s="10" t="str">
        <f aca="false">IF(F232="Sterile",D232+1825, "NA")</f>
        <v>NA</v>
      </c>
      <c r="F232" s="11" t="s">
        <v>7</v>
      </c>
    </row>
    <row r="233" customFormat="false" ht="38.6" hidden="false" customHeight="false" outlineLevel="0" collapsed="false">
      <c r="A233" s="7" t="s">
        <v>329</v>
      </c>
      <c r="B233" s="7" t="s">
        <v>330</v>
      </c>
      <c r="C233" s="8" t="n">
        <f aca="false">21</f>
        <v>21</v>
      </c>
      <c r="D233" s="9" t="n">
        <v>45058</v>
      </c>
      <c r="E233" s="10" t="str">
        <f aca="false">IF(F233="Sterile",D233+1826, "NA")</f>
        <v>NA</v>
      </c>
      <c r="F233" s="11" t="s">
        <v>7</v>
      </c>
    </row>
    <row r="234" customFormat="false" ht="38.6" hidden="false" customHeight="false" outlineLevel="0" collapsed="false">
      <c r="A234" s="7" t="s">
        <v>331</v>
      </c>
      <c r="B234" s="7" t="s">
        <v>332</v>
      </c>
      <c r="C234" s="8" t="n">
        <f aca="false">21</f>
        <v>21</v>
      </c>
      <c r="D234" s="9" t="n">
        <v>45059</v>
      </c>
      <c r="E234" s="10" t="str">
        <f aca="false">IF(F234="Sterile",D234+1826, "NA")</f>
        <v>NA</v>
      </c>
      <c r="F234" s="11" t="s">
        <v>7</v>
      </c>
    </row>
    <row r="235" customFormat="false" ht="38.6" hidden="false" customHeight="false" outlineLevel="0" collapsed="false">
      <c r="A235" s="7" t="s">
        <v>333</v>
      </c>
      <c r="B235" s="7" t="s">
        <v>334</v>
      </c>
      <c r="C235" s="8" t="n">
        <f aca="false">21</f>
        <v>21</v>
      </c>
      <c r="D235" s="9" t="n">
        <v>45062</v>
      </c>
      <c r="E235" s="10" t="str">
        <f aca="false">IF(F235="Sterile",D235+1826, "NA")</f>
        <v>NA</v>
      </c>
      <c r="F235" s="11" t="s">
        <v>7</v>
      </c>
    </row>
    <row r="236" customFormat="false" ht="38.6" hidden="false" customHeight="false" outlineLevel="0" collapsed="false">
      <c r="A236" s="7" t="s">
        <v>333</v>
      </c>
      <c r="B236" s="7" t="s">
        <v>335</v>
      </c>
      <c r="C236" s="8" t="n">
        <f aca="false">21</f>
        <v>21</v>
      </c>
      <c r="D236" s="9" t="n">
        <v>45111</v>
      </c>
      <c r="E236" s="10" t="str">
        <f aca="false">IF(F236="Sterile",D236+1826, "NA")</f>
        <v>NA</v>
      </c>
      <c r="F236" s="11" t="s">
        <v>7</v>
      </c>
    </row>
    <row r="237" customFormat="false" ht="38.6" hidden="false" customHeight="false" outlineLevel="0" collapsed="false">
      <c r="A237" s="7" t="s">
        <v>336</v>
      </c>
      <c r="B237" s="7" t="s">
        <v>337</v>
      </c>
      <c r="C237" s="8" t="n">
        <f aca="false">21</f>
        <v>21</v>
      </c>
      <c r="D237" s="9" t="n">
        <v>45058</v>
      </c>
      <c r="E237" s="10" t="str">
        <f aca="false">IF(F237="Sterile",D237+1826, "NA")</f>
        <v>NA</v>
      </c>
      <c r="F237" s="11" t="s">
        <v>7</v>
      </c>
    </row>
    <row r="238" customFormat="false" ht="38.6" hidden="false" customHeight="false" outlineLevel="0" collapsed="false">
      <c r="A238" s="7" t="s">
        <v>336</v>
      </c>
      <c r="B238" s="7" t="s">
        <v>338</v>
      </c>
      <c r="C238" s="8" t="n">
        <f aca="false">18</f>
        <v>18</v>
      </c>
      <c r="D238" s="9" t="n">
        <v>45111</v>
      </c>
      <c r="E238" s="10" t="str">
        <f aca="false">IF(F238="Sterile",D238+1826, "NA")</f>
        <v>NA</v>
      </c>
      <c r="F238" s="11" t="s">
        <v>7</v>
      </c>
    </row>
    <row r="239" customFormat="false" ht="38.6" hidden="false" customHeight="false" outlineLevel="0" collapsed="false">
      <c r="A239" s="7" t="s">
        <v>339</v>
      </c>
      <c r="B239" s="7" t="s">
        <v>340</v>
      </c>
      <c r="C239" s="8" t="n">
        <f aca="false">21</f>
        <v>21</v>
      </c>
      <c r="D239" s="9" t="n">
        <v>45058</v>
      </c>
      <c r="E239" s="10" t="str">
        <f aca="false">IF(F239="Sterile",D239+1826, "NA")</f>
        <v>NA</v>
      </c>
      <c r="F239" s="11" t="s">
        <v>7</v>
      </c>
    </row>
    <row r="240" customFormat="false" ht="38.6" hidden="false" customHeight="false" outlineLevel="0" collapsed="false">
      <c r="A240" s="7" t="s">
        <v>339</v>
      </c>
      <c r="B240" s="7" t="s">
        <v>341</v>
      </c>
      <c r="C240" s="8" t="n">
        <f aca="false">21</f>
        <v>21</v>
      </c>
      <c r="D240" s="9" t="n">
        <v>45112</v>
      </c>
      <c r="E240" s="10" t="str">
        <f aca="false">IF(F240="Sterile",D240+1826, "NA")</f>
        <v>NA</v>
      </c>
      <c r="F240" s="11" t="s">
        <v>7</v>
      </c>
    </row>
    <row r="241" customFormat="false" ht="38.6" hidden="false" customHeight="false" outlineLevel="0" collapsed="false">
      <c r="A241" s="7" t="s">
        <v>342</v>
      </c>
      <c r="B241" s="7" t="s">
        <v>343</v>
      </c>
      <c r="C241" s="8" t="n">
        <f aca="false">21</f>
        <v>21</v>
      </c>
      <c r="D241" s="9" t="n">
        <v>45058</v>
      </c>
      <c r="E241" s="10" t="str">
        <f aca="false">IF(F241="Sterile",D241+1826, "NA")</f>
        <v>NA</v>
      </c>
      <c r="F241" s="11" t="s">
        <v>7</v>
      </c>
    </row>
    <row r="242" customFormat="false" ht="38.6" hidden="false" customHeight="false" outlineLevel="0" collapsed="false">
      <c r="A242" s="7" t="s">
        <v>342</v>
      </c>
      <c r="B242" s="7" t="s">
        <v>344</v>
      </c>
      <c r="C242" s="8" t="n">
        <f aca="false">21</f>
        <v>21</v>
      </c>
      <c r="D242" s="9" t="n">
        <v>45077</v>
      </c>
      <c r="E242" s="10" t="str">
        <f aca="false">IF(F242="Sterile",D242+1826, "NA")</f>
        <v>NA</v>
      </c>
      <c r="F242" s="11" t="s">
        <v>7</v>
      </c>
    </row>
    <row r="243" customFormat="false" ht="38.6" hidden="false" customHeight="false" outlineLevel="0" collapsed="false">
      <c r="A243" s="7" t="s">
        <v>342</v>
      </c>
      <c r="B243" s="7" t="s">
        <v>345</v>
      </c>
      <c r="C243" s="8" t="n">
        <v>21</v>
      </c>
      <c r="D243" s="9" t="n">
        <v>45111</v>
      </c>
      <c r="E243" s="10" t="str">
        <f aca="false">IF(F243="Sterile",D243+1826, "NA")</f>
        <v>NA</v>
      </c>
      <c r="F243" s="11" t="s">
        <v>7</v>
      </c>
    </row>
    <row r="244" customFormat="false" ht="38.6" hidden="false" customHeight="false" outlineLevel="0" collapsed="false">
      <c r="A244" s="7" t="s">
        <v>346</v>
      </c>
      <c r="B244" s="7" t="s">
        <v>347</v>
      </c>
      <c r="C244" s="8" t="n">
        <f aca="false">18</f>
        <v>18</v>
      </c>
      <c r="D244" s="9" t="n">
        <v>45062</v>
      </c>
      <c r="E244" s="10" t="str">
        <f aca="false">IF(F244="Sterile",D244+1826, "NA")</f>
        <v>NA</v>
      </c>
      <c r="F244" s="11" t="s">
        <v>7</v>
      </c>
    </row>
    <row r="245" customFormat="false" ht="38.6" hidden="false" customHeight="false" outlineLevel="0" collapsed="false">
      <c r="A245" s="7" t="s">
        <v>346</v>
      </c>
      <c r="B245" s="7" t="s">
        <v>348</v>
      </c>
      <c r="C245" s="8" t="n">
        <f aca="false">21</f>
        <v>21</v>
      </c>
      <c r="D245" s="9" t="n">
        <v>45111</v>
      </c>
      <c r="E245" s="10" t="str">
        <f aca="false">IF(F245="Sterile",D245+1826, "NA")</f>
        <v>NA</v>
      </c>
      <c r="F245" s="11" t="s">
        <v>7</v>
      </c>
    </row>
    <row r="246" customFormat="false" ht="38.6" hidden="false" customHeight="false" outlineLevel="0" collapsed="false">
      <c r="A246" s="7" t="s">
        <v>349</v>
      </c>
      <c r="B246" s="7" t="s">
        <v>350</v>
      </c>
      <c r="C246" s="8" t="n">
        <f aca="false">21</f>
        <v>21</v>
      </c>
      <c r="D246" s="9" t="n">
        <v>45059</v>
      </c>
      <c r="E246" s="10" t="str">
        <f aca="false">IF(F246="Sterile",D246+1826, "NA")</f>
        <v>NA</v>
      </c>
      <c r="F246" s="11" t="s">
        <v>7</v>
      </c>
    </row>
    <row r="247" customFormat="false" ht="38.6" hidden="false" customHeight="false" outlineLevel="0" collapsed="false">
      <c r="A247" s="7" t="s">
        <v>351</v>
      </c>
      <c r="B247" s="7" t="s">
        <v>352</v>
      </c>
      <c r="C247" s="8" t="n">
        <f aca="false">21</f>
        <v>21</v>
      </c>
      <c r="D247" s="9" t="n">
        <v>45058</v>
      </c>
      <c r="E247" s="10" t="str">
        <f aca="false">IF(F247="Sterile",D247+1826, "NA")</f>
        <v>NA</v>
      </c>
      <c r="F247" s="11" t="s">
        <v>7</v>
      </c>
    </row>
    <row r="248" customFormat="false" ht="38.6" hidden="false" customHeight="false" outlineLevel="0" collapsed="false">
      <c r="A248" s="12" t="s">
        <v>353</v>
      </c>
      <c r="B248" s="7" t="s">
        <v>354</v>
      </c>
      <c r="C248" s="8" t="n">
        <v>12</v>
      </c>
      <c r="D248" s="13" t="n">
        <v>45020</v>
      </c>
      <c r="E248" s="10" t="str">
        <f aca="false">IF(F248="Sterile",D248+1825, "NA")</f>
        <v>NA</v>
      </c>
      <c r="F248" s="7" t="s">
        <v>7</v>
      </c>
    </row>
    <row r="249" customFormat="false" ht="38.6" hidden="false" customHeight="false" outlineLevel="0" collapsed="false">
      <c r="A249" s="7" t="s">
        <v>353</v>
      </c>
      <c r="B249" s="7" t="s">
        <v>355</v>
      </c>
      <c r="C249" s="8" t="n">
        <f aca="false">30</f>
        <v>30</v>
      </c>
      <c r="D249" s="9" t="n">
        <v>45111</v>
      </c>
      <c r="E249" s="10" t="str">
        <f aca="false">IF(F249="Sterile",D249+1826, "NA")</f>
        <v>NA</v>
      </c>
      <c r="F249" s="11" t="s">
        <v>7</v>
      </c>
    </row>
    <row r="250" customFormat="false" ht="38.6" hidden="false" customHeight="false" outlineLevel="0" collapsed="false">
      <c r="A250" s="12" t="s">
        <v>356</v>
      </c>
      <c r="B250" s="7" t="s">
        <v>357</v>
      </c>
      <c r="C250" s="8" t="n">
        <v>48</v>
      </c>
      <c r="D250" s="9" t="n">
        <v>44988</v>
      </c>
      <c r="E250" s="10" t="str">
        <f aca="false">IF(F250="Sterile",D250+1825, "NA")</f>
        <v>NA</v>
      </c>
      <c r="F250" s="11" t="s">
        <v>7</v>
      </c>
    </row>
    <row r="251" customFormat="false" ht="38.6" hidden="false" customHeight="false" outlineLevel="0" collapsed="false">
      <c r="A251" s="12" t="s">
        <v>358</v>
      </c>
      <c r="B251" s="7" t="s">
        <v>359</v>
      </c>
      <c r="C251" s="8" t="n">
        <v>33</v>
      </c>
      <c r="D251" s="9" t="n">
        <v>44985</v>
      </c>
      <c r="E251" s="10" t="str">
        <f aca="false">IF(F251="Sterile",D251+1825, "NA")</f>
        <v>NA</v>
      </c>
      <c r="F251" s="11" t="s">
        <v>7</v>
      </c>
    </row>
    <row r="252" customFormat="false" ht="38.6" hidden="false" customHeight="false" outlineLevel="0" collapsed="false">
      <c r="A252" s="7" t="s">
        <v>358</v>
      </c>
      <c r="B252" s="7" t="s">
        <v>360</v>
      </c>
      <c r="C252" s="8" t="n">
        <f aca="false">36</f>
        <v>36</v>
      </c>
      <c r="D252" s="9" t="n">
        <v>45111</v>
      </c>
      <c r="E252" s="10" t="str">
        <f aca="false">IF(F252="Sterile",D252+1826, "NA")</f>
        <v>NA</v>
      </c>
      <c r="F252" s="11" t="s">
        <v>7</v>
      </c>
    </row>
    <row r="253" customFormat="false" ht="38.6" hidden="false" customHeight="false" outlineLevel="0" collapsed="false">
      <c r="A253" s="7" t="s">
        <v>361</v>
      </c>
      <c r="B253" s="7" t="s">
        <v>362</v>
      </c>
      <c r="C253" s="8" t="n">
        <f aca="false">78-9-30</f>
        <v>39</v>
      </c>
      <c r="D253" s="9" t="n">
        <v>45102</v>
      </c>
      <c r="E253" s="10" t="str">
        <f aca="false">IF(F253="Sterile",D253+1826, "NA")</f>
        <v>NA</v>
      </c>
      <c r="F253" s="11" t="s">
        <v>7</v>
      </c>
    </row>
    <row r="254" customFormat="false" ht="38.6" hidden="false" customHeight="false" outlineLevel="0" collapsed="false">
      <c r="A254" s="12" t="s">
        <v>363</v>
      </c>
      <c r="B254" s="7" t="s">
        <v>364</v>
      </c>
      <c r="C254" s="8" t="n">
        <f aca="false">33-3-9</f>
        <v>21</v>
      </c>
      <c r="D254" s="9" t="n">
        <v>45021</v>
      </c>
      <c r="E254" s="10" t="str">
        <f aca="false">IF(F254="Sterile",D254+1825, "NA")</f>
        <v>NA</v>
      </c>
      <c r="F254" s="11" t="s">
        <v>7</v>
      </c>
    </row>
    <row r="255" customFormat="false" ht="38.6" hidden="false" customHeight="false" outlineLevel="0" collapsed="false">
      <c r="A255" s="7" t="s">
        <v>363</v>
      </c>
      <c r="B255" s="7" t="s">
        <v>365</v>
      </c>
      <c r="C255" s="8" t="n">
        <f aca="false">87</f>
        <v>87</v>
      </c>
      <c r="D255" s="9" t="n">
        <v>45111</v>
      </c>
      <c r="E255" s="10" t="str">
        <f aca="false">IF(F255="Sterile",D255+1826, "NA")</f>
        <v>NA</v>
      </c>
      <c r="F255" s="11" t="s">
        <v>7</v>
      </c>
    </row>
    <row r="256" customFormat="false" ht="38.6" hidden="false" customHeight="false" outlineLevel="0" collapsed="false">
      <c r="A256" s="12" t="s">
        <v>366</v>
      </c>
      <c r="B256" s="7" t="s">
        <v>367</v>
      </c>
      <c r="C256" s="8" t="n">
        <f aca="false">51-15-15</f>
        <v>21</v>
      </c>
      <c r="D256" s="13" t="n">
        <v>45021</v>
      </c>
      <c r="E256" s="10" t="str">
        <f aca="false">IF(F256="Sterile",D256+1825, "NA")</f>
        <v>NA</v>
      </c>
      <c r="F256" s="7" t="s">
        <v>7</v>
      </c>
    </row>
    <row r="257" customFormat="false" ht="38.6" hidden="false" customHeight="false" outlineLevel="0" collapsed="false">
      <c r="A257" s="7" t="s">
        <v>366</v>
      </c>
      <c r="B257" s="7" t="s">
        <v>368</v>
      </c>
      <c r="C257" s="8" t="n">
        <f aca="false">114</f>
        <v>114</v>
      </c>
      <c r="D257" s="9" t="n">
        <v>45108</v>
      </c>
      <c r="E257" s="10" t="str">
        <f aca="false">IF(F257="Sterile",D257+1826, "NA")</f>
        <v>NA</v>
      </c>
      <c r="F257" s="11" t="s">
        <v>7</v>
      </c>
    </row>
    <row r="258" customFormat="false" ht="38.6" hidden="false" customHeight="false" outlineLevel="0" collapsed="false">
      <c r="A258" s="12" t="s">
        <v>369</v>
      </c>
      <c r="B258" s="7" t="s">
        <v>370</v>
      </c>
      <c r="C258" s="8" t="n">
        <f aca="false">39-30</f>
        <v>9</v>
      </c>
      <c r="D258" s="13" t="n">
        <v>45021</v>
      </c>
      <c r="E258" s="10" t="str">
        <f aca="false">IF(F258="Sterile",D258+1825, "NA")</f>
        <v>NA</v>
      </c>
      <c r="F258" s="7" t="s">
        <v>7</v>
      </c>
    </row>
    <row r="259" customFormat="false" ht="38.6" hidden="false" customHeight="false" outlineLevel="0" collapsed="false">
      <c r="A259" s="7" t="s">
        <v>369</v>
      </c>
      <c r="B259" s="7" t="s">
        <v>371</v>
      </c>
      <c r="C259" s="8" t="n">
        <f aca="false">99</f>
        <v>99</v>
      </c>
      <c r="D259" s="9" t="n">
        <v>45108</v>
      </c>
      <c r="E259" s="10" t="str">
        <f aca="false">IF(F259="Sterile",D259+1826, "NA")</f>
        <v>NA</v>
      </c>
      <c r="F259" s="11" t="s">
        <v>7</v>
      </c>
    </row>
    <row r="260" customFormat="false" ht="38.6" hidden="false" customHeight="false" outlineLevel="0" collapsed="false">
      <c r="A260" s="12" t="s">
        <v>372</v>
      </c>
      <c r="B260" s="7" t="s">
        <v>373</v>
      </c>
      <c r="C260" s="8" t="n">
        <v>36</v>
      </c>
      <c r="D260" s="13" t="n">
        <v>45021</v>
      </c>
      <c r="E260" s="10" t="str">
        <f aca="false">IF(F260="Sterile",D260+1825, "NA")</f>
        <v>NA</v>
      </c>
      <c r="F260" s="7" t="s">
        <v>7</v>
      </c>
    </row>
    <row r="261" customFormat="false" ht="38.6" hidden="false" customHeight="false" outlineLevel="0" collapsed="false">
      <c r="A261" s="7" t="s">
        <v>372</v>
      </c>
      <c r="B261" s="7" t="s">
        <v>374</v>
      </c>
      <c r="C261" s="8" t="n">
        <v>87</v>
      </c>
      <c r="D261" s="9" t="n">
        <v>45111</v>
      </c>
      <c r="E261" s="10" t="str">
        <f aca="false">IF(F261="Sterile",D261+1826, "NA")</f>
        <v>NA</v>
      </c>
      <c r="F261" s="11" t="s">
        <v>7</v>
      </c>
    </row>
    <row r="262" customFormat="false" ht="38.6" hidden="false" customHeight="false" outlineLevel="0" collapsed="false">
      <c r="A262" s="12" t="s">
        <v>375</v>
      </c>
      <c r="B262" s="7" t="s">
        <v>376</v>
      </c>
      <c r="C262" s="8" t="n">
        <v>42</v>
      </c>
      <c r="D262" s="13" t="n">
        <v>45021</v>
      </c>
      <c r="E262" s="10" t="str">
        <f aca="false">IF(F262="Sterile",D262+1825, "NA")</f>
        <v>NA</v>
      </c>
      <c r="F262" s="7" t="s">
        <v>7</v>
      </c>
    </row>
    <row r="263" customFormat="false" ht="38.6" hidden="false" customHeight="false" outlineLevel="0" collapsed="false">
      <c r="A263" s="7" t="s">
        <v>375</v>
      </c>
      <c r="B263" s="7" t="s">
        <v>377</v>
      </c>
      <c r="C263" s="8" t="n">
        <f aca="false">96</f>
        <v>96</v>
      </c>
      <c r="D263" s="9" t="n">
        <v>45112</v>
      </c>
      <c r="E263" s="10" t="str">
        <f aca="false">IF(F263="Sterile",D263+1826, "NA")</f>
        <v>NA</v>
      </c>
      <c r="F263" s="11" t="s">
        <v>7</v>
      </c>
    </row>
    <row r="264" customFormat="false" ht="38.6" hidden="false" customHeight="false" outlineLevel="0" collapsed="false">
      <c r="A264" s="12" t="s">
        <v>378</v>
      </c>
      <c r="B264" s="7" t="s">
        <v>379</v>
      </c>
      <c r="C264" s="8" t="n">
        <f aca="false">48-15-15</f>
        <v>18</v>
      </c>
      <c r="D264" s="13" t="n">
        <v>45021</v>
      </c>
      <c r="E264" s="10" t="str">
        <f aca="false">IF(F264="Sterile",D264+1825, "NA")</f>
        <v>NA</v>
      </c>
      <c r="F264" s="7" t="s">
        <v>7</v>
      </c>
    </row>
    <row r="265" customFormat="false" ht="38.6" hidden="false" customHeight="false" outlineLevel="0" collapsed="false">
      <c r="A265" s="7" t="s">
        <v>378</v>
      </c>
      <c r="B265" s="7" t="s">
        <v>380</v>
      </c>
      <c r="C265" s="8" t="n">
        <f aca="false">159</f>
        <v>159</v>
      </c>
      <c r="D265" s="9" t="n">
        <v>45106</v>
      </c>
      <c r="E265" s="10" t="str">
        <f aca="false">IF(F265="Sterile",D265+1826, "NA")</f>
        <v>NA</v>
      </c>
      <c r="F265" s="11" t="s">
        <v>7</v>
      </c>
    </row>
    <row r="266" customFormat="false" ht="38.6" hidden="false" customHeight="false" outlineLevel="0" collapsed="false">
      <c r="A266" s="12" t="s">
        <v>381</v>
      </c>
      <c r="B266" s="7" t="s">
        <v>382</v>
      </c>
      <c r="C266" s="8" t="n">
        <f aca="false">156-15-24-18-18-24</f>
        <v>57</v>
      </c>
      <c r="D266" s="9" t="n">
        <v>44985</v>
      </c>
      <c r="E266" s="10" t="str">
        <f aca="false">IF(F266="Sterile",D266+1825, "NA")</f>
        <v>NA</v>
      </c>
      <c r="F266" s="11" t="s">
        <v>7</v>
      </c>
    </row>
    <row r="267" customFormat="false" ht="38.6" hidden="false" customHeight="false" outlineLevel="0" collapsed="false">
      <c r="A267" s="7" t="s">
        <v>381</v>
      </c>
      <c r="B267" s="7" t="s">
        <v>383</v>
      </c>
      <c r="C267" s="8" t="n">
        <f aca="false">102</f>
        <v>102</v>
      </c>
      <c r="D267" s="9" t="n">
        <v>45107</v>
      </c>
      <c r="E267" s="10" t="str">
        <f aca="false">IF(F267="Sterile",D267+1826, "NA")</f>
        <v>NA</v>
      </c>
      <c r="F267" s="11" t="s">
        <v>7</v>
      </c>
    </row>
    <row r="268" customFormat="false" ht="38.6" hidden="false" customHeight="false" outlineLevel="0" collapsed="false">
      <c r="A268" s="12" t="s">
        <v>384</v>
      </c>
      <c r="B268" s="7" t="s">
        <v>385</v>
      </c>
      <c r="C268" s="8" t="n">
        <f aca="false">111-15-24-18-12-3-12-18</f>
        <v>9</v>
      </c>
      <c r="D268" s="9" t="n">
        <v>45020</v>
      </c>
      <c r="E268" s="10" t="str">
        <f aca="false">IF(F268="Sterile",D268+1825, "NA")</f>
        <v>NA</v>
      </c>
      <c r="F268" s="11" t="s">
        <v>7</v>
      </c>
    </row>
    <row r="269" customFormat="false" ht="38.6" hidden="false" customHeight="false" outlineLevel="0" collapsed="false">
      <c r="A269" s="7" t="s">
        <v>384</v>
      </c>
      <c r="B269" s="7" t="s">
        <v>386</v>
      </c>
      <c r="C269" s="8" t="n">
        <f aca="false">120-24</f>
        <v>96</v>
      </c>
      <c r="D269" s="9" t="n">
        <v>45107</v>
      </c>
      <c r="E269" s="10" t="str">
        <f aca="false">IF(F269="Sterile",D269+1826, "NA")</f>
        <v>NA</v>
      </c>
      <c r="F269" s="11" t="s">
        <v>7</v>
      </c>
    </row>
    <row r="270" customFormat="false" ht="38.6" hidden="false" customHeight="false" outlineLevel="0" collapsed="false">
      <c r="A270" s="7" t="s">
        <v>387</v>
      </c>
      <c r="B270" s="7" t="s">
        <v>388</v>
      </c>
      <c r="C270" s="8" t="n">
        <f aca="false">126-12-15-15-9</f>
        <v>75</v>
      </c>
      <c r="D270" s="9" t="n">
        <v>45102</v>
      </c>
      <c r="E270" s="10" t="str">
        <f aca="false">IF(F270="Sterile",D270+1826, "NA")</f>
        <v>NA</v>
      </c>
      <c r="F270" s="11" t="s">
        <v>7</v>
      </c>
    </row>
    <row r="271" customFormat="false" ht="38.6" hidden="false" customHeight="false" outlineLevel="0" collapsed="false">
      <c r="A271" s="7" t="s">
        <v>389</v>
      </c>
      <c r="B271" s="7" t="s">
        <v>390</v>
      </c>
      <c r="C271" s="8" t="n">
        <f aca="false">75-6-18-6</f>
        <v>45</v>
      </c>
      <c r="D271" s="9" t="n">
        <v>45102</v>
      </c>
      <c r="E271" s="10" t="str">
        <f aca="false">IF(F271="Sterile",D271+1826, "NA")</f>
        <v>NA</v>
      </c>
      <c r="F271" s="11" t="s">
        <v>7</v>
      </c>
    </row>
    <row r="272" customFormat="false" ht="38.6" hidden="false" customHeight="false" outlineLevel="0" collapsed="false">
      <c r="A272" s="7" t="s">
        <v>391</v>
      </c>
      <c r="B272" s="7" t="s">
        <v>392</v>
      </c>
      <c r="C272" s="8" t="n">
        <f aca="false">51</f>
        <v>51</v>
      </c>
      <c r="D272" s="9" t="n">
        <v>45112</v>
      </c>
      <c r="E272" s="10" t="str">
        <f aca="false">IF(F272="Sterile",D272+1826, "NA")</f>
        <v>NA</v>
      </c>
      <c r="F272" s="11" t="s">
        <v>7</v>
      </c>
    </row>
    <row r="273" customFormat="false" ht="38.6" hidden="false" customHeight="false" outlineLevel="0" collapsed="false">
      <c r="A273" s="12" t="s">
        <v>393</v>
      </c>
      <c r="B273" s="7" t="s">
        <v>394</v>
      </c>
      <c r="C273" s="8" t="n">
        <f aca="false">21-15</f>
        <v>6</v>
      </c>
      <c r="D273" s="9" t="n">
        <v>45051</v>
      </c>
      <c r="E273" s="10" t="str">
        <f aca="false">IF(F273="Sterile",D273+1826, "NA")</f>
        <v>NA</v>
      </c>
      <c r="F273" s="11" t="s">
        <v>7</v>
      </c>
    </row>
    <row r="274" customFormat="false" ht="38.6" hidden="false" customHeight="false" outlineLevel="0" collapsed="false">
      <c r="A274" s="12" t="s">
        <v>395</v>
      </c>
      <c r="B274" s="7" t="s">
        <v>396</v>
      </c>
      <c r="C274" s="8" t="n">
        <f aca="false">21-15</f>
        <v>6</v>
      </c>
      <c r="D274" s="9" t="n">
        <v>45051</v>
      </c>
      <c r="E274" s="10" t="str">
        <f aca="false">IF(F274="Sterile",D274+1826, "NA")</f>
        <v>NA</v>
      </c>
      <c r="F274" s="11" t="s">
        <v>7</v>
      </c>
    </row>
    <row r="275" customFormat="false" ht="38.6" hidden="false" customHeight="false" outlineLevel="0" collapsed="false">
      <c r="A275" s="12" t="s">
        <v>397</v>
      </c>
      <c r="B275" s="7" t="s">
        <v>398</v>
      </c>
      <c r="C275" s="8" t="n">
        <f aca="false">21-3-3</f>
        <v>15</v>
      </c>
      <c r="D275" s="9" t="n">
        <v>45051</v>
      </c>
      <c r="E275" s="10" t="str">
        <f aca="false">IF(F275="Sterile",D275+1826, "NA")</f>
        <v>NA</v>
      </c>
      <c r="F275" s="11" t="s">
        <v>7</v>
      </c>
    </row>
    <row r="276" customFormat="false" ht="38.6" hidden="false" customHeight="false" outlineLevel="0" collapsed="false">
      <c r="A276" s="7" t="s">
        <v>399</v>
      </c>
      <c r="B276" s="7" t="s">
        <v>400</v>
      </c>
      <c r="C276" s="8" t="n">
        <f aca="false">21</f>
        <v>21</v>
      </c>
      <c r="D276" s="9" t="n">
        <v>45112</v>
      </c>
      <c r="E276" s="10" t="str">
        <f aca="false">IF(F276="Sterile",D276+1826, "NA")</f>
        <v>NA</v>
      </c>
      <c r="F276" s="11" t="s">
        <v>7</v>
      </c>
    </row>
    <row r="277" customFormat="false" ht="38.6" hidden="false" customHeight="false" outlineLevel="0" collapsed="false">
      <c r="A277" s="7" t="s">
        <v>401</v>
      </c>
      <c r="B277" s="7" t="s">
        <v>402</v>
      </c>
      <c r="C277" s="8" t="n">
        <f aca="false">21-6</f>
        <v>15</v>
      </c>
      <c r="D277" s="9" t="n">
        <v>45102</v>
      </c>
      <c r="E277" s="10" t="str">
        <f aca="false">IF(F277="Sterile",D277+1826, "NA")</f>
        <v>NA</v>
      </c>
      <c r="F277" s="11" t="s">
        <v>7</v>
      </c>
    </row>
    <row r="278" customFormat="false" ht="38.6" hidden="false" customHeight="false" outlineLevel="0" collapsed="false">
      <c r="A278" s="7" t="s">
        <v>403</v>
      </c>
      <c r="B278" s="7" t="s">
        <v>404</v>
      </c>
      <c r="C278" s="8" t="n">
        <f aca="false">21-3-3</f>
        <v>15</v>
      </c>
      <c r="D278" s="9" t="n">
        <v>45102</v>
      </c>
      <c r="E278" s="10" t="str">
        <f aca="false">IF(F278="Sterile",D278+1826, "NA")</f>
        <v>NA</v>
      </c>
      <c r="F278" s="11" t="s">
        <v>7</v>
      </c>
    </row>
    <row r="279" customFormat="false" ht="38.6" hidden="false" customHeight="false" outlineLevel="0" collapsed="false">
      <c r="A279" s="7" t="s">
        <v>405</v>
      </c>
      <c r="B279" s="7" t="s">
        <v>406</v>
      </c>
      <c r="C279" s="8" t="n">
        <f aca="false">21-6</f>
        <v>15</v>
      </c>
      <c r="D279" s="9" t="n">
        <v>45135</v>
      </c>
      <c r="E279" s="10" t="str">
        <f aca="false">IF(F279="Sterile",D279+1826, "NA")</f>
        <v>NA</v>
      </c>
      <c r="F279" s="11" t="s">
        <v>7</v>
      </c>
    </row>
    <row r="280" customFormat="false" ht="38.6" hidden="false" customHeight="false" outlineLevel="0" collapsed="false">
      <c r="A280" s="7" t="s">
        <v>407</v>
      </c>
      <c r="B280" s="7" t="s">
        <v>408</v>
      </c>
      <c r="C280" s="8" t="n">
        <f aca="false">18-15</f>
        <v>3</v>
      </c>
      <c r="D280" s="9" t="n">
        <v>45102</v>
      </c>
      <c r="E280" s="10" t="str">
        <f aca="false">IF(F280="Sterile",D280+1826, "NA")</f>
        <v>NA</v>
      </c>
      <c r="F280" s="11" t="s">
        <v>7</v>
      </c>
    </row>
    <row r="281" customFormat="false" ht="38.6" hidden="false" customHeight="false" outlineLevel="0" collapsed="false">
      <c r="A281" s="12" t="s">
        <v>409</v>
      </c>
      <c r="B281" s="7" t="s">
        <v>410</v>
      </c>
      <c r="C281" s="8" t="n">
        <v>12</v>
      </c>
      <c r="D281" s="13" t="n">
        <v>45020</v>
      </c>
      <c r="E281" s="10" t="str">
        <f aca="false">IF(F281="Sterile",D281+1825, "NA")</f>
        <v>NA</v>
      </c>
      <c r="F281" s="7" t="s">
        <v>7</v>
      </c>
    </row>
    <row r="282" customFormat="false" ht="38.6" hidden="false" customHeight="false" outlineLevel="0" collapsed="false">
      <c r="A282" s="12" t="s">
        <v>411</v>
      </c>
      <c r="B282" s="7" t="s">
        <v>412</v>
      </c>
      <c r="C282" s="8" t="n">
        <v>21</v>
      </c>
      <c r="D282" s="13" t="n">
        <v>45021</v>
      </c>
      <c r="E282" s="10" t="str">
        <f aca="false">IF(F282="Sterile",D282+1825, "NA")</f>
        <v>NA</v>
      </c>
      <c r="F282" s="7" t="s">
        <v>7</v>
      </c>
    </row>
    <row r="283" customFormat="false" ht="38.6" hidden="false" customHeight="false" outlineLevel="0" collapsed="false">
      <c r="A283" s="12" t="s">
        <v>413</v>
      </c>
      <c r="B283" s="7" t="s">
        <v>414</v>
      </c>
      <c r="C283" s="8" t="n">
        <v>36</v>
      </c>
      <c r="D283" s="9" t="n">
        <v>45021</v>
      </c>
      <c r="E283" s="10" t="str">
        <f aca="false">IF(F283="Sterile",D283+1825, "NA")</f>
        <v>NA</v>
      </c>
      <c r="F283" s="11" t="s">
        <v>7</v>
      </c>
    </row>
    <row r="284" customFormat="false" ht="38.6" hidden="false" customHeight="false" outlineLevel="0" collapsed="false">
      <c r="A284" s="12" t="s">
        <v>415</v>
      </c>
      <c r="B284" s="7" t="s">
        <v>416</v>
      </c>
      <c r="C284" s="8" t="n">
        <v>24</v>
      </c>
      <c r="D284" s="9" t="n">
        <v>45021</v>
      </c>
      <c r="E284" s="10" t="str">
        <f aca="false">IF(F284="Sterile",D284+1825, "NA")</f>
        <v>NA</v>
      </c>
      <c r="F284" s="11" t="s">
        <v>7</v>
      </c>
    </row>
    <row r="285" customFormat="false" ht="38.6" hidden="false" customHeight="false" outlineLevel="0" collapsed="false">
      <c r="A285" s="12" t="s">
        <v>417</v>
      </c>
      <c r="B285" s="7" t="s">
        <v>418</v>
      </c>
      <c r="C285" s="8" t="n">
        <v>24</v>
      </c>
      <c r="D285" s="9" t="n">
        <v>45021</v>
      </c>
      <c r="E285" s="10" t="str">
        <f aca="false">IF(F285="Sterile",D285+1825, "NA")</f>
        <v>NA</v>
      </c>
      <c r="F285" s="11" t="s">
        <v>7</v>
      </c>
    </row>
    <row r="286" customFormat="false" ht="38.6" hidden="false" customHeight="false" outlineLevel="0" collapsed="false">
      <c r="A286" s="7" t="s">
        <v>419</v>
      </c>
      <c r="B286" s="7" t="s">
        <v>420</v>
      </c>
      <c r="C286" s="8" t="n">
        <f aca="false">21-6</f>
        <v>15</v>
      </c>
      <c r="D286" s="9" t="n">
        <v>45137</v>
      </c>
      <c r="E286" s="10" t="str">
        <f aca="false">IF(F286="Sterile",D286+1826, "NA")</f>
        <v>NA</v>
      </c>
      <c r="F286" s="11" t="s">
        <v>7</v>
      </c>
    </row>
    <row r="287" customFormat="false" ht="38.6" hidden="false" customHeight="false" outlineLevel="0" collapsed="false">
      <c r="A287" s="12" t="s">
        <v>421</v>
      </c>
      <c r="B287" s="7" t="s">
        <v>422</v>
      </c>
      <c r="C287" s="8" t="n">
        <f aca="false">12-3</f>
        <v>9</v>
      </c>
      <c r="D287" s="13" t="n">
        <v>45021</v>
      </c>
      <c r="E287" s="10" t="str">
        <f aca="false">IF(F287="Sterile",D287+1825, "NA")</f>
        <v>NA</v>
      </c>
      <c r="F287" s="7" t="s">
        <v>7</v>
      </c>
    </row>
    <row r="288" customFormat="false" ht="38.6" hidden="false" customHeight="false" outlineLevel="0" collapsed="false">
      <c r="A288" s="12" t="s">
        <v>423</v>
      </c>
      <c r="B288" s="7" t="s">
        <v>424</v>
      </c>
      <c r="C288" s="8" t="n">
        <v>12</v>
      </c>
      <c r="D288" s="9" t="n">
        <v>45021</v>
      </c>
      <c r="E288" s="10" t="str">
        <f aca="false">IF(F288="Sterile",D288+1825, "NA")</f>
        <v>NA</v>
      </c>
      <c r="F288" s="11" t="s">
        <v>7</v>
      </c>
    </row>
    <row r="289" customFormat="false" ht="38.6" hidden="false" customHeight="false" outlineLevel="0" collapsed="false">
      <c r="A289" s="7" t="s">
        <v>425</v>
      </c>
      <c r="B289" s="7" t="s">
        <v>426</v>
      </c>
      <c r="C289" s="8" t="n">
        <f aca="false">21</f>
        <v>21</v>
      </c>
      <c r="D289" s="9" t="n">
        <v>45062</v>
      </c>
      <c r="E289" s="10" t="str">
        <f aca="false">IF(F289="Sterile",D289+1826, "NA")</f>
        <v>NA</v>
      </c>
      <c r="F289" s="11" t="s">
        <v>7</v>
      </c>
    </row>
    <row r="290" customFormat="false" ht="38.6" hidden="false" customHeight="false" outlineLevel="0" collapsed="false">
      <c r="A290" s="12" t="s">
        <v>427</v>
      </c>
      <c r="B290" s="7" t="s">
        <v>428</v>
      </c>
      <c r="C290" s="8" t="n">
        <v>12</v>
      </c>
      <c r="D290" s="9" t="n">
        <v>44891</v>
      </c>
      <c r="E290" s="10" t="str">
        <f aca="false">IF(F290="Sterile",D290+1825, "NA")</f>
        <v>NA</v>
      </c>
      <c r="F290" s="11" t="s">
        <v>7</v>
      </c>
    </row>
    <row r="291" customFormat="false" ht="38.6" hidden="false" customHeight="false" outlineLevel="0" collapsed="false">
      <c r="A291" s="7" t="s">
        <v>429</v>
      </c>
      <c r="B291" s="7" t="s">
        <v>430</v>
      </c>
      <c r="C291" s="8" t="n">
        <f aca="false">21-3</f>
        <v>18</v>
      </c>
      <c r="D291" s="9" t="n">
        <v>45104</v>
      </c>
      <c r="E291" s="10" t="str">
        <f aca="false">IF(F291="Sterile",D291+1826, "NA")</f>
        <v>NA</v>
      </c>
      <c r="F291" s="11" t="s">
        <v>7</v>
      </c>
    </row>
    <row r="292" customFormat="false" ht="38.6" hidden="false" customHeight="false" outlineLevel="0" collapsed="false">
      <c r="A292" s="12" t="s">
        <v>431</v>
      </c>
      <c r="B292" s="7" t="s">
        <v>432</v>
      </c>
      <c r="C292" s="8" t="n">
        <v>12</v>
      </c>
      <c r="D292" s="13" t="n">
        <v>45021</v>
      </c>
      <c r="E292" s="10" t="str">
        <f aca="false">IF(F292="Sterile",D292+1825, "NA")</f>
        <v>NA</v>
      </c>
      <c r="F292" s="7" t="s">
        <v>7</v>
      </c>
    </row>
    <row r="293" customFormat="false" ht="38.6" hidden="false" customHeight="false" outlineLevel="0" collapsed="false">
      <c r="A293" s="12" t="s">
        <v>433</v>
      </c>
      <c r="B293" s="7" t="s">
        <v>434</v>
      </c>
      <c r="C293" s="8" t="n">
        <v>12</v>
      </c>
      <c r="D293" s="9" t="n">
        <v>45021</v>
      </c>
      <c r="E293" s="10" t="str">
        <f aca="false">IF(F293="Sterile",D293+1825, "NA")</f>
        <v>NA</v>
      </c>
      <c r="F293" s="11" t="s">
        <v>7</v>
      </c>
    </row>
    <row r="294" customFormat="false" ht="38.6" hidden="false" customHeight="false" outlineLevel="0" collapsed="false">
      <c r="A294" s="12" t="s">
        <v>435</v>
      </c>
      <c r="B294" s="7" t="s">
        <v>436</v>
      </c>
      <c r="C294" s="8" t="n">
        <v>12</v>
      </c>
      <c r="D294" s="9" t="n">
        <v>45021</v>
      </c>
      <c r="E294" s="10" t="str">
        <f aca="false">IF(F294="Sterile",D294+1825, "NA")</f>
        <v>NA</v>
      </c>
      <c r="F294" s="11" t="s">
        <v>7</v>
      </c>
    </row>
    <row r="295" customFormat="false" ht="38.6" hidden="false" customHeight="false" outlineLevel="0" collapsed="false">
      <c r="A295" s="7" t="s">
        <v>435</v>
      </c>
      <c r="B295" s="7" t="s">
        <v>437</v>
      </c>
      <c r="C295" s="8" t="n">
        <f aca="false">21</f>
        <v>21</v>
      </c>
      <c r="D295" s="9" t="n">
        <v>45111</v>
      </c>
      <c r="E295" s="10" t="str">
        <f aca="false">IF(F295="Sterile",D295+1826, "NA")</f>
        <v>NA</v>
      </c>
      <c r="F295" s="11" t="s">
        <v>7</v>
      </c>
    </row>
    <row r="296" customFormat="false" ht="38.6" hidden="false" customHeight="false" outlineLevel="0" collapsed="false">
      <c r="A296" s="7" t="s">
        <v>438</v>
      </c>
      <c r="B296" s="7" t="s">
        <v>439</v>
      </c>
      <c r="C296" s="8" t="n">
        <f aca="false">21</f>
        <v>21</v>
      </c>
      <c r="D296" s="9" t="n">
        <v>45112</v>
      </c>
      <c r="E296" s="10" t="str">
        <f aca="false">IF(F296="Sterile",D296+1826, "NA")</f>
        <v>NA</v>
      </c>
      <c r="F296" s="11" t="s">
        <v>7</v>
      </c>
    </row>
    <row r="297" customFormat="false" ht="38.6" hidden="false" customHeight="false" outlineLevel="0" collapsed="false">
      <c r="A297" s="12" t="s">
        <v>440</v>
      </c>
      <c r="B297" s="7" t="s">
        <v>441</v>
      </c>
      <c r="C297" s="8" t="n">
        <v>12</v>
      </c>
      <c r="D297" s="9" t="n">
        <v>45021</v>
      </c>
      <c r="E297" s="10" t="str">
        <f aca="false">IF(F297="Sterile",D297+1825, "NA")</f>
        <v>NA</v>
      </c>
      <c r="F297" s="11" t="s">
        <v>7</v>
      </c>
    </row>
    <row r="298" customFormat="false" ht="38.6" hidden="false" customHeight="false" outlineLevel="0" collapsed="false">
      <c r="A298" s="12" t="s">
        <v>442</v>
      </c>
      <c r="B298" s="7" t="s">
        <v>443</v>
      </c>
      <c r="C298" s="8" t="n">
        <v>9</v>
      </c>
      <c r="D298" s="9" t="n">
        <v>45021</v>
      </c>
      <c r="E298" s="10" t="str">
        <f aca="false">IF(F298="Sterile",D298+1825, "NA")</f>
        <v>NA</v>
      </c>
      <c r="F298" s="11" t="s">
        <v>7</v>
      </c>
    </row>
    <row r="299" customFormat="false" ht="38.6" hidden="false" customHeight="false" outlineLevel="0" collapsed="false">
      <c r="A299" s="7" t="s">
        <v>444</v>
      </c>
      <c r="B299" s="7" t="s">
        <v>445</v>
      </c>
      <c r="C299" s="8" t="n">
        <f aca="false">21-1</f>
        <v>20</v>
      </c>
      <c r="D299" s="9" t="n">
        <v>45063</v>
      </c>
      <c r="E299" s="10" t="str">
        <f aca="false">IF(F299="Sterile",D299+1826, "NA")</f>
        <v>NA</v>
      </c>
      <c r="F299" s="11" t="s">
        <v>7</v>
      </c>
    </row>
    <row r="300" customFormat="false" ht="38.6" hidden="false" customHeight="false" outlineLevel="0" collapsed="false">
      <c r="A300" s="7" t="s">
        <v>446</v>
      </c>
      <c r="B300" s="7" t="s">
        <v>447</v>
      </c>
      <c r="C300" s="8" t="n">
        <f aca="false">21-1-1</f>
        <v>19</v>
      </c>
      <c r="D300" s="9" t="n">
        <v>45135</v>
      </c>
      <c r="E300" s="10" t="str">
        <f aca="false">IF(F300="Sterile",D300+1826, "NA")</f>
        <v>NA</v>
      </c>
      <c r="F300" s="11" t="s">
        <v>7</v>
      </c>
    </row>
    <row r="301" customFormat="false" ht="38.6" hidden="false" customHeight="false" outlineLevel="0" collapsed="false">
      <c r="A301" s="7" t="s">
        <v>448</v>
      </c>
      <c r="B301" s="7" t="s">
        <v>449</v>
      </c>
      <c r="C301" s="8" t="n">
        <f aca="false">21-1-7</f>
        <v>13</v>
      </c>
      <c r="D301" s="9" t="n">
        <v>45063</v>
      </c>
      <c r="E301" s="10" t="str">
        <f aca="false">IF(F301="Sterile",D301+1826, "NA")</f>
        <v>NA</v>
      </c>
      <c r="F301" s="11" t="s">
        <v>7</v>
      </c>
    </row>
    <row r="302" customFormat="false" ht="38.6" hidden="false" customHeight="false" outlineLevel="0" collapsed="false">
      <c r="A302" s="7" t="s">
        <v>450</v>
      </c>
      <c r="B302" s="7" t="s">
        <v>451</v>
      </c>
      <c r="C302" s="8" t="n">
        <f aca="false">21-3</f>
        <v>18</v>
      </c>
      <c r="D302" s="9" t="n">
        <v>45059</v>
      </c>
      <c r="E302" s="10" t="str">
        <f aca="false">IF(F302="Sterile",D302+1826, "NA")</f>
        <v>NA</v>
      </c>
      <c r="F302" s="11" t="s">
        <v>7</v>
      </c>
    </row>
    <row r="303" customFormat="false" ht="38.6" hidden="false" customHeight="false" outlineLevel="0" collapsed="false">
      <c r="A303" s="7" t="s">
        <v>452</v>
      </c>
      <c r="B303" s="7" t="s">
        <v>453</v>
      </c>
      <c r="C303" s="8" t="n">
        <f aca="false">21-1-1</f>
        <v>19</v>
      </c>
      <c r="D303" s="9" t="n">
        <v>45063</v>
      </c>
      <c r="E303" s="10" t="str">
        <f aca="false">IF(F303="Sterile",D303+1826, "NA")</f>
        <v>NA</v>
      </c>
      <c r="F303" s="11" t="s">
        <v>7</v>
      </c>
    </row>
    <row r="304" customFormat="false" ht="38.6" hidden="false" customHeight="false" outlineLevel="0" collapsed="false">
      <c r="A304" s="7" t="s">
        <v>454</v>
      </c>
      <c r="B304" s="7" t="s">
        <v>455</v>
      </c>
      <c r="C304" s="8" t="n">
        <f aca="false">21</f>
        <v>21</v>
      </c>
      <c r="D304" s="9" t="n">
        <v>45058</v>
      </c>
      <c r="E304" s="10" t="str">
        <f aca="false">IF(F304="Sterile",D304+1826, "NA")</f>
        <v>NA</v>
      </c>
      <c r="F304" s="11" t="s">
        <v>7</v>
      </c>
    </row>
    <row r="305" customFormat="false" ht="38.6" hidden="false" customHeight="false" outlineLevel="0" collapsed="false">
      <c r="A305" s="7" t="s">
        <v>456</v>
      </c>
      <c r="B305" s="7" t="s">
        <v>457</v>
      </c>
      <c r="C305" s="8" t="n">
        <f aca="false">21</f>
        <v>21</v>
      </c>
      <c r="D305" s="9" t="n">
        <v>45058</v>
      </c>
      <c r="E305" s="10" t="str">
        <f aca="false">IF(F305="Sterile",D305+1826, "NA")</f>
        <v>NA</v>
      </c>
      <c r="F305" s="11" t="s">
        <v>7</v>
      </c>
    </row>
    <row r="306" customFormat="false" ht="38.6" hidden="false" customHeight="false" outlineLevel="0" collapsed="false">
      <c r="A306" s="7" t="s">
        <v>458</v>
      </c>
      <c r="B306" s="7" t="s">
        <v>459</v>
      </c>
      <c r="C306" s="8" t="n">
        <f aca="false">20</f>
        <v>20</v>
      </c>
      <c r="D306" s="9" t="n">
        <v>45063</v>
      </c>
      <c r="E306" s="10" t="str">
        <f aca="false">IF(F306="Sterile",D306+1826, "NA")</f>
        <v>NA</v>
      </c>
      <c r="F306" s="11" t="s">
        <v>7</v>
      </c>
    </row>
    <row r="307" customFormat="false" ht="38.6" hidden="false" customHeight="false" outlineLevel="0" collapsed="false">
      <c r="A307" s="7" t="s">
        <v>460</v>
      </c>
      <c r="B307" s="7" t="s">
        <v>461</v>
      </c>
      <c r="C307" s="8" t="n">
        <f aca="false">21</f>
        <v>21</v>
      </c>
      <c r="D307" s="9" t="n">
        <v>45063</v>
      </c>
      <c r="E307" s="10" t="str">
        <f aca="false">IF(F307="Sterile",D307+1826, "NA")</f>
        <v>NA</v>
      </c>
      <c r="F307" s="11" t="s">
        <v>7</v>
      </c>
    </row>
    <row r="308" customFormat="false" ht="38.6" hidden="false" customHeight="false" outlineLevel="0" collapsed="false">
      <c r="A308" s="7" t="s">
        <v>462</v>
      </c>
      <c r="B308" s="7" t="s">
        <v>463</v>
      </c>
      <c r="C308" s="8" t="n">
        <f aca="false">21</f>
        <v>21</v>
      </c>
      <c r="D308" s="9" t="n">
        <v>45063</v>
      </c>
      <c r="E308" s="10" t="str">
        <f aca="false">IF(F308="Sterile",D308+1826, "NA")</f>
        <v>NA</v>
      </c>
      <c r="F308" s="11" t="s">
        <v>7</v>
      </c>
    </row>
    <row r="309" customFormat="false" ht="38.6" hidden="false" customHeight="false" outlineLevel="0" collapsed="false">
      <c r="A309" s="7" t="s">
        <v>464</v>
      </c>
      <c r="B309" s="7" t="s">
        <v>465</v>
      </c>
      <c r="C309" s="8" t="n">
        <f aca="false">21</f>
        <v>21</v>
      </c>
      <c r="D309" s="9" t="n">
        <v>45063</v>
      </c>
      <c r="E309" s="10" t="str">
        <f aca="false">IF(F309="Sterile",D309+1826, "NA")</f>
        <v>NA</v>
      </c>
      <c r="F309" s="11" t="s">
        <v>7</v>
      </c>
    </row>
    <row r="310" customFormat="false" ht="38.6" hidden="false" customHeight="false" outlineLevel="0" collapsed="false">
      <c r="A310" s="7" t="s">
        <v>466</v>
      </c>
      <c r="B310" s="7" t="s">
        <v>467</v>
      </c>
      <c r="C310" s="8" t="n">
        <f aca="false">21-3</f>
        <v>18</v>
      </c>
      <c r="D310" s="9" t="n">
        <v>45135</v>
      </c>
      <c r="E310" s="10" t="str">
        <f aca="false">IF(F310="Sterile",D310+1826, "NA")</f>
        <v>NA</v>
      </c>
      <c r="F310" s="11" t="s">
        <v>7</v>
      </c>
    </row>
    <row r="311" customFormat="false" ht="38.6" hidden="false" customHeight="false" outlineLevel="0" collapsed="false">
      <c r="A311" s="7" t="s">
        <v>468</v>
      </c>
      <c r="B311" s="7" t="s">
        <v>469</v>
      </c>
      <c r="C311" s="8" t="n">
        <f aca="false">21-2-2</f>
        <v>17</v>
      </c>
      <c r="D311" s="9" t="n">
        <v>45137</v>
      </c>
      <c r="E311" s="10" t="str">
        <f aca="false">IF(F311="Sterile",D311+1826, "NA")</f>
        <v>NA</v>
      </c>
      <c r="F311" s="11" t="s">
        <v>7</v>
      </c>
    </row>
    <row r="312" customFormat="false" ht="38.6" hidden="false" customHeight="false" outlineLevel="0" collapsed="false">
      <c r="A312" s="7" t="s">
        <v>470</v>
      </c>
      <c r="B312" s="7" t="s">
        <v>471</v>
      </c>
      <c r="C312" s="8" t="n">
        <f aca="false">20-3-1</f>
        <v>16</v>
      </c>
      <c r="D312" s="9" t="n">
        <v>45063</v>
      </c>
      <c r="E312" s="10" t="str">
        <f aca="false">IF(F312="Sterile",D312+1826, "NA")</f>
        <v>NA</v>
      </c>
      <c r="F312" s="11" t="s">
        <v>7</v>
      </c>
    </row>
    <row r="313" customFormat="false" ht="38.6" hidden="false" customHeight="false" outlineLevel="0" collapsed="false">
      <c r="A313" s="12" t="s">
        <v>472</v>
      </c>
      <c r="B313" s="7" t="s">
        <v>473</v>
      </c>
      <c r="C313" s="8" t="n">
        <f aca="false">177-3-3</f>
        <v>171</v>
      </c>
      <c r="D313" s="9" t="n">
        <v>44987</v>
      </c>
      <c r="E313" s="10" t="str">
        <f aca="false">IF(F313="Sterile",D313+1825, "NA")</f>
        <v>NA</v>
      </c>
      <c r="F313" s="11" t="s">
        <v>7</v>
      </c>
    </row>
    <row r="314" customFormat="false" ht="38.6" hidden="false" customHeight="false" outlineLevel="0" collapsed="false">
      <c r="A314" s="7" t="s">
        <v>472</v>
      </c>
      <c r="B314" s="7" t="s">
        <v>474</v>
      </c>
      <c r="C314" s="8" t="n">
        <f aca="false">87</f>
        <v>87</v>
      </c>
      <c r="D314" s="9" t="n">
        <v>45062</v>
      </c>
      <c r="E314" s="10" t="str">
        <f aca="false">IF(F314="Sterile",D314+1826, "NA")</f>
        <v>NA</v>
      </c>
      <c r="F314" s="11" t="s">
        <v>7</v>
      </c>
    </row>
    <row r="315" customFormat="false" ht="38.6" hidden="false" customHeight="false" outlineLevel="0" collapsed="false">
      <c r="A315" s="7" t="s">
        <v>472</v>
      </c>
      <c r="B315" s="7" t="s">
        <v>475</v>
      </c>
      <c r="C315" s="8" t="n">
        <f aca="false">255</f>
        <v>255</v>
      </c>
      <c r="D315" s="9" t="n">
        <v>45079</v>
      </c>
      <c r="E315" s="10" t="str">
        <f aca="false">IF(F315="Sterile",D315+1826, "NA")</f>
        <v>NA</v>
      </c>
      <c r="F315" s="11" t="s">
        <v>7</v>
      </c>
    </row>
    <row r="316" customFormat="false" ht="38.6" hidden="false" customHeight="false" outlineLevel="0" collapsed="false">
      <c r="A316" s="7" t="s">
        <v>472</v>
      </c>
      <c r="B316" s="7" t="s">
        <v>476</v>
      </c>
      <c r="C316" s="8" t="n">
        <f aca="false">255</f>
        <v>255</v>
      </c>
      <c r="D316" s="9" t="n">
        <v>45111</v>
      </c>
      <c r="E316" s="10" t="str">
        <f aca="false">IF(F316="Sterile",D316+1826, "NA")</f>
        <v>NA</v>
      </c>
      <c r="F316" s="11" t="s">
        <v>7</v>
      </c>
    </row>
    <row r="317" customFormat="false" ht="38.6" hidden="false" customHeight="false" outlineLevel="0" collapsed="false">
      <c r="A317" s="12" t="s">
        <v>477</v>
      </c>
      <c r="B317" s="7" t="s">
        <v>478</v>
      </c>
      <c r="C317" s="8" t="n">
        <f aca="false">348-9-3-30-12-6-12</f>
        <v>276</v>
      </c>
      <c r="D317" s="9" t="n">
        <v>44920</v>
      </c>
      <c r="E317" s="10" t="str">
        <f aca="false">IF(F317="Sterile",D317+1825, "NA")</f>
        <v>NA</v>
      </c>
      <c r="F317" s="11" t="s">
        <v>7</v>
      </c>
    </row>
    <row r="318" customFormat="false" ht="38.6" hidden="false" customHeight="false" outlineLevel="0" collapsed="false">
      <c r="A318" s="12" t="s">
        <v>477</v>
      </c>
      <c r="B318" s="7" t="s">
        <v>479</v>
      </c>
      <c r="C318" s="8" t="n">
        <v>504</v>
      </c>
      <c r="D318" s="9" t="n">
        <v>44986</v>
      </c>
      <c r="E318" s="10" t="str">
        <f aca="false">IF(F318="Sterile",D318+1825, "NA")</f>
        <v>NA</v>
      </c>
      <c r="F318" s="11" t="s">
        <v>7</v>
      </c>
    </row>
    <row r="319" customFormat="false" ht="38.6" hidden="false" customHeight="false" outlineLevel="0" collapsed="false">
      <c r="A319" s="12" t="s">
        <v>477</v>
      </c>
      <c r="B319" s="7" t="s">
        <v>480</v>
      </c>
      <c r="C319" s="8" t="n">
        <f aca="false">648</f>
        <v>648</v>
      </c>
      <c r="D319" s="9" t="n">
        <v>45052</v>
      </c>
      <c r="E319" s="10" t="str">
        <f aca="false">IF(F319="Sterile",D319+1825, "NA")</f>
        <v>NA</v>
      </c>
      <c r="F319" s="11" t="s">
        <v>7</v>
      </c>
    </row>
    <row r="320" customFormat="false" ht="38.6" hidden="false" customHeight="false" outlineLevel="0" collapsed="false">
      <c r="A320" s="7" t="s">
        <v>477</v>
      </c>
      <c r="B320" s="7" t="s">
        <v>481</v>
      </c>
      <c r="C320" s="8" t="n">
        <f aca="false">486</f>
        <v>486</v>
      </c>
      <c r="D320" s="9" t="n">
        <v>45070</v>
      </c>
      <c r="E320" s="10" t="str">
        <f aca="false">IF(F320="Sterile",D320+1826, "NA")</f>
        <v>NA</v>
      </c>
      <c r="F320" s="11" t="s">
        <v>7</v>
      </c>
    </row>
    <row r="321" customFormat="false" ht="38.6" hidden="false" customHeight="false" outlineLevel="0" collapsed="false">
      <c r="A321" s="7" t="s">
        <v>477</v>
      </c>
      <c r="B321" s="7" t="s">
        <v>482</v>
      </c>
      <c r="C321" s="8" t="n">
        <f aca="false">672</f>
        <v>672</v>
      </c>
      <c r="D321" s="9" t="n">
        <v>45140</v>
      </c>
      <c r="E321" s="10" t="str">
        <f aca="false">IF(F321="Sterile",D321+1826, "NA")</f>
        <v>NA</v>
      </c>
      <c r="F321" s="11" t="s">
        <v>7</v>
      </c>
    </row>
    <row r="322" customFormat="false" ht="38.6" hidden="false" customHeight="false" outlineLevel="0" collapsed="false">
      <c r="A322" s="12" t="s">
        <v>483</v>
      </c>
      <c r="B322" s="7" t="s">
        <v>484</v>
      </c>
      <c r="C322" s="8" t="n">
        <f aca="false">906-18-15-18-2-21-60-12-3-15-39-15-24-60-9-6-24-12-30-18-30-6-9</f>
        <v>460</v>
      </c>
      <c r="D322" s="9" t="n">
        <v>44918</v>
      </c>
      <c r="E322" s="10" t="str">
        <f aca="false">IF(F322="Sterile",D322+1825, "NA")</f>
        <v>NA</v>
      </c>
      <c r="F322" s="11" t="s">
        <v>7</v>
      </c>
    </row>
    <row r="323" customFormat="false" ht="38.6" hidden="false" customHeight="false" outlineLevel="0" collapsed="false">
      <c r="A323" s="12" t="s">
        <v>483</v>
      </c>
      <c r="B323" s="7" t="s">
        <v>485</v>
      </c>
      <c r="C323" s="8" t="n">
        <v>1002</v>
      </c>
      <c r="D323" s="9" t="n">
        <v>44986</v>
      </c>
      <c r="E323" s="10" t="str">
        <f aca="false">IF(F323="Sterile",D323+1825, "NA")</f>
        <v>NA</v>
      </c>
      <c r="F323" s="11" t="s">
        <v>7</v>
      </c>
    </row>
    <row r="324" customFormat="false" ht="38.6" hidden="false" customHeight="false" outlineLevel="0" collapsed="false">
      <c r="A324" s="12" t="s">
        <v>483</v>
      </c>
      <c r="B324" s="7" t="s">
        <v>486</v>
      </c>
      <c r="C324" s="8" t="n">
        <v>333</v>
      </c>
      <c r="D324" s="9" t="n">
        <v>44987</v>
      </c>
      <c r="E324" s="10" t="str">
        <f aca="false">IF(F324="Sterile",D324+1825, "NA")</f>
        <v>NA</v>
      </c>
      <c r="F324" s="11" t="s">
        <v>7</v>
      </c>
    </row>
    <row r="325" customFormat="false" ht="38.6" hidden="false" customHeight="false" outlineLevel="0" collapsed="false">
      <c r="A325" s="12" t="s">
        <v>483</v>
      </c>
      <c r="B325" s="7" t="s">
        <v>487</v>
      </c>
      <c r="C325" s="8" t="n">
        <f aca="false">1002</f>
        <v>1002</v>
      </c>
      <c r="D325" s="9" t="n">
        <v>45048</v>
      </c>
      <c r="E325" s="10" t="str">
        <f aca="false">IF(F325="Sterile",D325+1825, "NA")</f>
        <v>NA</v>
      </c>
      <c r="F325" s="11" t="s">
        <v>7</v>
      </c>
    </row>
    <row r="326" customFormat="false" ht="38.6" hidden="false" customHeight="false" outlineLevel="0" collapsed="false">
      <c r="A326" s="12" t="s">
        <v>483</v>
      </c>
      <c r="B326" s="7" t="s">
        <v>488</v>
      </c>
      <c r="C326" s="8" t="n">
        <f aca="false">750</f>
        <v>750</v>
      </c>
      <c r="D326" s="9" t="n">
        <v>45052</v>
      </c>
      <c r="E326" s="10" t="str">
        <f aca="false">IF(F326="Sterile",D326+1825, "NA")</f>
        <v>NA</v>
      </c>
      <c r="F326" s="11" t="s">
        <v>7</v>
      </c>
    </row>
    <row r="327" customFormat="false" ht="38.6" hidden="false" customHeight="false" outlineLevel="0" collapsed="false">
      <c r="A327" s="7" t="s">
        <v>483</v>
      </c>
      <c r="B327" s="7" t="s">
        <v>489</v>
      </c>
      <c r="C327" s="8" t="n">
        <f aca="false">315</f>
        <v>315</v>
      </c>
      <c r="D327" s="9" t="n">
        <v>45071</v>
      </c>
      <c r="E327" s="10" t="str">
        <f aca="false">IF(F327="Sterile",D327+1826, "NA")</f>
        <v>NA</v>
      </c>
      <c r="F327" s="11" t="s">
        <v>7</v>
      </c>
    </row>
    <row r="328" customFormat="false" ht="38.6" hidden="false" customHeight="false" outlineLevel="0" collapsed="false">
      <c r="A328" s="7" t="s">
        <v>483</v>
      </c>
      <c r="B328" s="7" t="s">
        <v>490</v>
      </c>
      <c r="C328" s="8" t="n">
        <f aca="false">999</f>
        <v>999</v>
      </c>
      <c r="D328" s="9" t="n">
        <v>45077</v>
      </c>
      <c r="E328" s="10" t="str">
        <f aca="false">IF(F328="Sterile",D328+1826, "NA")</f>
        <v>NA</v>
      </c>
      <c r="F328" s="11" t="s">
        <v>7</v>
      </c>
    </row>
    <row r="329" customFormat="false" ht="38.6" hidden="false" customHeight="false" outlineLevel="0" collapsed="false">
      <c r="A329" s="7" t="s">
        <v>483</v>
      </c>
      <c r="B329" s="7" t="s">
        <v>491</v>
      </c>
      <c r="C329" s="8" t="n">
        <f aca="false">993</f>
        <v>993</v>
      </c>
      <c r="D329" s="9" t="n">
        <v>45095</v>
      </c>
      <c r="E329" s="10" t="str">
        <f aca="false">IF(F329="Sterile",D329+1826, "NA")</f>
        <v>NA</v>
      </c>
      <c r="F329" s="11" t="s">
        <v>7</v>
      </c>
    </row>
    <row r="330" customFormat="false" ht="38.6" hidden="false" customHeight="false" outlineLevel="0" collapsed="false">
      <c r="A330" s="7" t="s">
        <v>483</v>
      </c>
      <c r="B330" s="7" t="s">
        <v>492</v>
      </c>
      <c r="C330" s="8" t="n">
        <f aca="false">798</f>
        <v>798</v>
      </c>
      <c r="D330" s="9" t="n">
        <v>45095</v>
      </c>
      <c r="E330" s="10" t="str">
        <f aca="false">IF(F330="Sterile",D330+1826, "NA")</f>
        <v>NA</v>
      </c>
      <c r="F330" s="11" t="s">
        <v>7</v>
      </c>
    </row>
    <row r="331" customFormat="false" ht="38.6" hidden="false" customHeight="false" outlineLevel="0" collapsed="false">
      <c r="A331" s="12" t="s">
        <v>493</v>
      </c>
      <c r="B331" s="7" t="s">
        <v>494</v>
      </c>
      <c r="C331" s="8" t="n">
        <f aca="false">1047-9-24-30-6-6-21-60-21-12-6-30-48-39-30-102-30-9-6-24-6-30-21-30-6-24</f>
        <v>417</v>
      </c>
      <c r="D331" s="9" t="n">
        <v>44917</v>
      </c>
      <c r="E331" s="10" t="str">
        <f aca="false">IF(F331="Sterile",D331+1825, "NA")</f>
        <v>NA</v>
      </c>
      <c r="F331" s="11" t="s">
        <v>7</v>
      </c>
    </row>
    <row r="332" customFormat="false" ht="38.6" hidden="false" customHeight="false" outlineLevel="0" collapsed="false">
      <c r="A332" s="12" t="s">
        <v>493</v>
      </c>
      <c r="B332" s="7" t="s">
        <v>495</v>
      </c>
      <c r="C332" s="8" t="n">
        <v>99</v>
      </c>
      <c r="D332" s="9" t="n">
        <v>44953</v>
      </c>
      <c r="E332" s="10" t="str">
        <f aca="false">IF(F332="Sterile",D332+1825, "NA")</f>
        <v>NA</v>
      </c>
      <c r="F332" s="11" t="s">
        <v>7</v>
      </c>
    </row>
    <row r="333" customFormat="false" ht="38.6" hidden="false" customHeight="false" outlineLevel="0" collapsed="false">
      <c r="A333" s="12" t="s">
        <v>493</v>
      </c>
      <c r="B333" s="7" t="s">
        <v>496</v>
      </c>
      <c r="C333" s="8" t="n">
        <v>489</v>
      </c>
      <c r="D333" s="9" t="n">
        <v>44971</v>
      </c>
      <c r="E333" s="10" t="str">
        <f aca="false">IF(F333="Sterile",D333+1825, "NA")</f>
        <v>NA</v>
      </c>
      <c r="F333" s="11" t="s">
        <v>7</v>
      </c>
    </row>
    <row r="334" customFormat="false" ht="38.6" hidden="false" customHeight="false" outlineLevel="0" collapsed="false">
      <c r="A334" s="12" t="s">
        <v>493</v>
      </c>
      <c r="B334" s="7" t="s">
        <v>497</v>
      </c>
      <c r="C334" s="8" t="n">
        <v>1002</v>
      </c>
      <c r="D334" s="9" t="n">
        <v>44973</v>
      </c>
      <c r="E334" s="10" t="str">
        <f aca="false">IF(F334="Sterile",D334+1825, "NA")</f>
        <v>NA</v>
      </c>
      <c r="F334" s="11" t="s">
        <v>7</v>
      </c>
    </row>
    <row r="335" customFormat="false" ht="38.6" hidden="false" customHeight="false" outlineLevel="0" collapsed="false">
      <c r="A335" s="12" t="s">
        <v>493</v>
      </c>
      <c r="B335" s="7" t="s">
        <v>498</v>
      </c>
      <c r="C335" s="8" t="n">
        <v>807</v>
      </c>
      <c r="D335" s="9" t="n">
        <v>45039</v>
      </c>
      <c r="E335" s="10" t="str">
        <f aca="false">IF(F335="Sterile",D335+1826, "NA")</f>
        <v>NA</v>
      </c>
      <c r="F335" s="11" t="s">
        <v>7</v>
      </c>
    </row>
    <row r="336" customFormat="false" ht="38.6" hidden="false" customHeight="false" outlineLevel="0" collapsed="false">
      <c r="A336" s="12" t="s">
        <v>493</v>
      </c>
      <c r="B336" s="7" t="s">
        <v>499</v>
      </c>
      <c r="C336" s="8" t="n">
        <f aca="false">1002</f>
        <v>1002</v>
      </c>
      <c r="D336" s="9" t="n">
        <v>45055</v>
      </c>
      <c r="E336" s="10" t="str">
        <f aca="false">IF(F336="Sterile",D336+1826, "NA")</f>
        <v>NA</v>
      </c>
      <c r="F336" s="11" t="s">
        <v>7</v>
      </c>
    </row>
    <row r="337" customFormat="false" ht="38.6" hidden="false" customHeight="false" outlineLevel="0" collapsed="false">
      <c r="A337" s="7" t="s">
        <v>493</v>
      </c>
      <c r="B337" s="7" t="s">
        <v>500</v>
      </c>
      <c r="C337" s="8" t="n">
        <f aca="false">1002</f>
        <v>1002</v>
      </c>
      <c r="D337" s="9" t="n">
        <v>45067</v>
      </c>
      <c r="E337" s="10" t="str">
        <f aca="false">IF(F337="Sterile",D337+1826, "NA")</f>
        <v>NA</v>
      </c>
      <c r="F337" s="11" t="s">
        <v>7</v>
      </c>
    </row>
    <row r="338" customFormat="false" ht="38.6" hidden="false" customHeight="false" outlineLevel="0" collapsed="false">
      <c r="A338" s="7" t="s">
        <v>493</v>
      </c>
      <c r="B338" s="7" t="s">
        <v>501</v>
      </c>
      <c r="C338" s="8" t="n">
        <f aca="false">894</f>
        <v>894</v>
      </c>
      <c r="D338" s="9" t="n">
        <v>45067</v>
      </c>
      <c r="E338" s="10" t="str">
        <f aca="false">IF(F338="Sterile",D338+1826, "NA")</f>
        <v>NA</v>
      </c>
      <c r="F338" s="11" t="s">
        <v>7</v>
      </c>
    </row>
    <row r="339" customFormat="false" ht="38.6" hidden="false" customHeight="false" outlineLevel="0" collapsed="false">
      <c r="A339" s="7" t="s">
        <v>493</v>
      </c>
      <c r="B339" s="7" t="s">
        <v>502</v>
      </c>
      <c r="C339" s="8" t="n">
        <f aca="false">999</f>
        <v>999</v>
      </c>
      <c r="D339" s="9" t="n">
        <v>45098</v>
      </c>
      <c r="E339" s="10" t="str">
        <f aca="false">IF(F339="Sterile",D339+1826, "NA")</f>
        <v>NA</v>
      </c>
      <c r="F339" s="11" t="s">
        <v>7</v>
      </c>
    </row>
    <row r="340" customFormat="false" ht="38.6" hidden="false" customHeight="false" outlineLevel="0" collapsed="false">
      <c r="A340" s="7" t="s">
        <v>493</v>
      </c>
      <c r="B340" s="7" t="s">
        <v>503</v>
      </c>
      <c r="C340" s="8" t="n">
        <f aca="false">999</f>
        <v>999</v>
      </c>
      <c r="D340" s="9" t="n">
        <v>45105</v>
      </c>
      <c r="E340" s="10" t="str">
        <f aca="false">IF(F340="Sterile",D340+1826, "NA")</f>
        <v>NA</v>
      </c>
      <c r="F340" s="11" t="s">
        <v>7</v>
      </c>
    </row>
    <row r="341" customFormat="false" ht="38.6" hidden="false" customHeight="false" outlineLevel="0" collapsed="false">
      <c r="A341" s="7" t="s">
        <v>493</v>
      </c>
      <c r="B341" s="7" t="s">
        <v>504</v>
      </c>
      <c r="C341" s="8" t="n">
        <f aca="false">150</f>
        <v>150</v>
      </c>
      <c r="D341" s="9" t="n">
        <v>45106</v>
      </c>
      <c r="E341" s="10" t="str">
        <f aca="false">IF(F341="Sterile",D341+1826, "NA")</f>
        <v>NA</v>
      </c>
      <c r="F341" s="11" t="s">
        <v>7</v>
      </c>
    </row>
    <row r="342" customFormat="false" ht="38.6" hidden="false" customHeight="false" outlineLevel="0" collapsed="false">
      <c r="A342" s="7" t="s">
        <v>493</v>
      </c>
      <c r="B342" s="7" t="s">
        <v>505</v>
      </c>
      <c r="C342" s="8" t="n">
        <f aca="false">318</f>
        <v>318</v>
      </c>
      <c r="D342" s="9" t="n">
        <v>45140</v>
      </c>
      <c r="E342" s="10" t="str">
        <f aca="false">IF(F342="Sterile",D342+1826, "NA")</f>
        <v>NA</v>
      </c>
      <c r="F342" s="11" t="s">
        <v>7</v>
      </c>
    </row>
    <row r="343" customFormat="false" ht="38.6" hidden="false" customHeight="false" outlineLevel="0" collapsed="false">
      <c r="A343" s="12" t="s">
        <v>506</v>
      </c>
      <c r="B343" s="7" t="s">
        <v>507</v>
      </c>
      <c r="C343" s="8" t="n">
        <f aca="false">576-9-15-18-9-15-39-9-15-6-21-9</f>
        <v>411</v>
      </c>
      <c r="D343" s="9" t="n">
        <v>44920</v>
      </c>
      <c r="E343" s="10" t="str">
        <f aca="false">IF(F343="Sterile",D343+1825, "NA")</f>
        <v>NA</v>
      </c>
      <c r="F343" s="11" t="s">
        <v>7</v>
      </c>
    </row>
    <row r="344" customFormat="false" ht="38.6" hidden="false" customHeight="false" outlineLevel="0" collapsed="false">
      <c r="A344" s="12" t="s">
        <v>506</v>
      </c>
      <c r="B344" s="7" t="s">
        <v>508</v>
      </c>
      <c r="C344" s="8" t="n">
        <v>1002</v>
      </c>
      <c r="D344" s="9" t="n">
        <v>44971</v>
      </c>
      <c r="E344" s="10" t="str">
        <f aca="false">IF(F344="Sterile",D344+1825, "NA")</f>
        <v>NA</v>
      </c>
      <c r="F344" s="11" t="s">
        <v>7</v>
      </c>
    </row>
    <row r="345" customFormat="false" ht="38.6" hidden="false" customHeight="false" outlineLevel="0" collapsed="false">
      <c r="A345" s="12" t="s">
        <v>506</v>
      </c>
      <c r="B345" s="7" t="s">
        <v>509</v>
      </c>
      <c r="C345" s="8" t="n">
        <v>564</v>
      </c>
      <c r="D345" s="9" t="n">
        <v>44971</v>
      </c>
      <c r="E345" s="10" t="str">
        <f aca="false">IF(F345="Sterile",D345+1825, "NA")</f>
        <v>NA</v>
      </c>
      <c r="F345" s="11" t="s">
        <v>7</v>
      </c>
    </row>
    <row r="346" customFormat="false" ht="38.6" hidden="false" customHeight="false" outlineLevel="0" collapsed="false">
      <c r="A346" s="12" t="s">
        <v>506</v>
      </c>
      <c r="B346" s="7" t="s">
        <v>510</v>
      </c>
      <c r="C346" s="8" t="n">
        <v>780</v>
      </c>
      <c r="D346" s="9" t="n">
        <v>45039</v>
      </c>
      <c r="E346" s="10" t="str">
        <f aca="false">IF(F346="Sterile",D346+1826, "NA")</f>
        <v>NA</v>
      </c>
      <c r="F346" s="11" t="s">
        <v>7</v>
      </c>
    </row>
    <row r="347" customFormat="false" ht="38.6" hidden="false" customHeight="false" outlineLevel="0" collapsed="false">
      <c r="A347" s="12" t="s">
        <v>506</v>
      </c>
      <c r="B347" s="7" t="s">
        <v>511</v>
      </c>
      <c r="C347" s="8" t="n">
        <f aca="false">347</f>
        <v>347</v>
      </c>
      <c r="D347" s="9" t="n">
        <v>45055</v>
      </c>
      <c r="E347" s="10" t="str">
        <f aca="false">IF(F347="Sterile",D347+1825, "NA")</f>
        <v>NA</v>
      </c>
      <c r="F347" s="11" t="s">
        <v>7</v>
      </c>
    </row>
    <row r="348" customFormat="false" ht="38.6" hidden="false" customHeight="false" outlineLevel="0" collapsed="false">
      <c r="A348" s="7" t="s">
        <v>506</v>
      </c>
      <c r="B348" s="7" t="s">
        <v>512</v>
      </c>
      <c r="C348" s="8" t="n">
        <f aca="false">522</f>
        <v>522</v>
      </c>
      <c r="D348" s="9" t="n">
        <v>45067</v>
      </c>
      <c r="E348" s="10" t="str">
        <f aca="false">IF(F348="Sterile",D348+1826, "NA")</f>
        <v>NA</v>
      </c>
      <c r="F348" s="11" t="s">
        <v>7</v>
      </c>
    </row>
    <row r="349" customFormat="false" ht="38.6" hidden="false" customHeight="false" outlineLevel="0" collapsed="false">
      <c r="A349" s="7" t="s">
        <v>506</v>
      </c>
      <c r="B349" s="7" t="s">
        <v>513</v>
      </c>
      <c r="C349" s="8" t="n">
        <f aca="false">1002</f>
        <v>1002</v>
      </c>
      <c r="D349" s="9" t="n">
        <v>45137</v>
      </c>
      <c r="E349" s="10" t="str">
        <f aca="false">IF(F349="Sterile",D349+1826, "NA")</f>
        <v>NA</v>
      </c>
      <c r="F349" s="11" t="s">
        <v>7</v>
      </c>
    </row>
    <row r="350" customFormat="false" ht="38.6" hidden="false" customHeight="false" outlineLevel="0" collapsed="false">
      <c r="A350" s="12" t="s">
        <v>514</v>
      </c>
      <c r="B350" s="7" t="s">
        <v>515</v>
      </c>
      <c r="C350" s="8" t="n">
        <f aca="false">219-9-15-9-15-39-9-9-18-6-6</f>
        <v>84</v>
      </c>
      <c r="D350" s="9" t="n">
        <v>44918</v>
      </c>
      <c r="E350" s="10" t="str">
        <f aca="false">IF(F350="Sterile",D350+1825, "NA")</f>
        <v>NA</v>
      </c>
      <c r="F350" s="11" t="s">
        <v>7</v>
      </c>
    </row>
    <row r="351" customFormat="false" ht="38.6" hidden="false" customHeight="false" outlineLevel="0" collapsed="false">
      <c r="A351" s="12" t="s">
        <v>514</v>
      </c>
      <c r="B351" s="7" t="s">
        <v>516</v>
      </c>
      <c r="C351" s="8" t="n">
        <v>351</v>
      </c>
      <c r="D351" s="9" t="n">
        <v>44982</v>
      </c>
      <c r="E351" s="10" t="str">
        <f aca="false">IF(F351="Sterile",D351+1825, "NA")</f>
        <v>NA</v>
      </c>
      <c r="F351" s="11" t="s">
        <v>7</v>
      </c>
    </row>
    <row r="352" customFormat="false" ht="38.6" hidden="false" customHeight="false" outlineLevel="0" collapsed="false">
      <c r="A352" s="12" t="s">
        <v>514</v>
      </c>
      <c r="B352" s="7" t="s">
        <v>517</v>
      </c>
      <c r="C352" s="8" t="n">
        <v>699</v>
      </c>
      <c r="D352" s="9" t="n">
        <v>45014</v>
      </c>
      <c r="E352" s="10" t="str">
        <f aca="false">IF(F352="Sterile",D352+1825, "NA")</f>
        <v>NA</v>
      </c>
      <c r="F352" s="11" t="s">
        <v>7</v>
      </c>
    </row>
    <row r="353" customFormat="false" ht="38.6" hidden="false" customHeight="false" outlineLevel="0" collapsed="false">
      <c r="A353" s="12" t="s">
        <v>514</v>
      </c>
      <c r="B353" s="7" t="s">
        <v>518</v>
      </c>
      <c r="C353" s="8" t="n">
        <f aca="false">525</f>
        <v>525</v>
      </c>
      <c r="D353" s="9" t="n">
        <v>45052</v>
      </c>
      <c r="E353" s="10" t="str">
        <f aca="false">IF(F353="Sterile",D353+1825, "NA")</f>
        <v>NA</v>
      </c>
      <c r="F353" s="11" t="s">
        <v>7</v>
      </c>
    </row>
    <row r="354" customFormat="false" ht="38.6" hidden="false" customHeight="false" outlineLevel="0" collapsed="false">
      <c r="A354" s="7" t="s">
        <v>514</v>
      </c>
      <c r="B354" s="7" t="s">
        <v>519</v>
      </c>
      <c r="C354" s="8" t="n">
        <f aca="false">444</f>
        <v>444</v>
      </c>
      <c r="D354" s="9" t="n">
        <v>45140</v>
      </c>
      <c r="E354" s="10" t="str">
        <f aca="false">IF(F354="Sterile",D354+1826, "NA")</f>
        <v>NA</v>
      </c>
      <c r="F354" s="11" t="s">
        <v>7</v>
      </c>
    </row>
    <row r="355" customFormat="false" ht="38.6" hidden="false" customHeight="false" outlineLevel="0" collapsed="false">
      <c r="A355" s="12" t="s">
        <v>520</v>
      </c>
      <c r="B355" s="7" t="s">
        <v>521</v>
      </c>
      <c r="C355" s="8" t="n">
        <f aca="false">318-9-15-6-9-6</f>
        <v>273</v>
      </c>
      <c r="D355" s="9" t="n">
        <v>44980</v>
      </c>
      <c r="E355" s="10" t="str">
        <f aca="false">IF(F355="Sterile",D355+1825, "NA")</f>
        <v>NA</v>
      </c>
      <c r="F355" s="11" t="s">
        <v>7</v>
      </c>
    </row>
    <row r="356" customFormat="false" ht="38.6" hidden="false" customHeight="false" outlineLevel="0" collapsed="false">
      <c r="A356" s="12" t="s">
        <v>520</v>
      </c>
      <c r="B356" s="7" t="s">
        <v>522</v>
      </c>
      <c r="C356" s="8" t="n">
        <v>159</v>
      </c>
      <c r="D356" s="9" t="n">
        <v>45015</v>
      </c>
      <c r="E356" s="10" t="str">
        <f aca="false">IF(F356="Sterile",D356+1825, "NA")</f>
        <v>NA</v>
      </c>
      <c r="F356" s="11" t="s">
        <v>7</v>
      </c>
    </row>
    <row r="357" customFormat="false" ht="38.6" hidden="false" customHeight="false" outlineLevel="0" collapsed="false">
      <c r="A357" s="7" t="s">
        <v>520</v>
      </c>
      <c r="B357" s="7" t="s">
        <v>523</v>
      </c>
      <c r="C357" s="8" t="n">
        <f aca="false">231</f>
        <v>231</v>
      </c>
      <c r="D357" s="9" t="n">
        <v>45071</v>
      </c>
      <c r="E357" s="10" t="str">
        <f aca="false">IF(F357="Sterile",D357+1826, "NA")</f>
        <v>NA</v>
      </c>
      <c r="F357" s="11" t="s">
        <v>7</v>
      </c>
    </row>
    <row r="358" customFormat="false" ht="38.6" hidden="false" customHeight="false" outlineLevel="0" collapsed="false">
      <c r="A358" s="7" t="s">
        <v>520</v>
      </c>
      <c r="B358" s="7" t="s">
        <v>524</v>
      </c>
      <c r="C358" s="8" t="n">
        <f aca="false">246</f>
        <v>246</v>
      </c>
      <c r="D358" s="9" t="n">
        <v>45095</v>
      </c>
      <c r="E358" s="10" t="str">
        <f aca="false">IF(F358="Sterile",D358+1826, "NA")</f>
        <v>NA</v>
      </c>
      <c r="F358" s="11" t="s">
        <v>7</v>
      </c>
    </row>
    <row r="359" customFormat="false" ht="38.6" hidden="false" customHeight="false" outlineLevel="0" collapsed="false">
      <c r="A359" s="12" t="s">
        <v>525</v>
      </c>
      <c r="B359" s="7" t="s">
        <v>526</v>
      </c>
      <c r="C359" s="8" t="n">
        <f aca="false">249-9-15-6-9-9-15</f>
        <v>186</v>
      </c>
      <c r="D359" s="9" t="n">
        <v>44982</v>
      </c>
      <c r="E359" s="10" t="str">
        <f aca="false">IF(F359="Sterile",D359+1825, "NA")</f>
        <v>NA</v>
      </c>
      <c r="F359" s="11" t="s">
        <v>7</v>
      </c>
    </row>
    <row r="360" customFormat="false" ht="38.6" hidden="false" customHeight="false" outlineLevel="0" collapsed="false">
      <c r="A360" s="12" t="s">
        <v>525</v>
      </c>
      <c r="B360" s="7" t="s">
        <v>527</v>
      </c>
      <c r="C360" s="8" t="n">
        <v>126</v>
      </c>
      <c r="D360" s="9" t="n">
        <v>45018</v>
      </c>
      <c r="E360" s="10" t="str">
        <f aca="false">IF(F360="Sterile",D360+1825, "NA")</f>
        <v>NA</v>
      </c>
      <c r="F360" s="11" t="s">
        <v>7</v>
      </c>
    </row>
    <row r="361" customFormat="false" ht="38.6" hidden="false" customHeight="false" outlineLevel="0" collapsed="false">
      <c r="A361" s="7" t="s">
        <v>525</v>
      </c>
      <c r="B361" s="7" t="s">
        <v>528</v>
      </c>
      <c r="C361" s="8" t="n">
        <f aca="false">189</f>
        <v>189</v>
      </c>
      <c r="D361" s="9" t="n">
        <v>45071</v>
      </c>
      <c r="E361" s="10" t="str">
        <f aca="false">IF(F361="Sterile",D361+1826, "NA")</f>
        <v>NA</v>
      </c>
      <c r="F361" s="11" t="s">
        <v>7</v>
      </c>
    </row>
    <row r="362" customFormat="false" ht="38.6" hidden="false" customHeight="false" outlineLevel="0" collapsed="false">
      <c r="A362" s="7" t="s">
        <v>525</v>
      </c>
      <c r="B362" s="7" t="s">
        <v>529</v>
      </c>
      <c r="C362" s="8" t="n">
        <f aca="false">234</f>
        <v>234</v>
      </c>
      <c r="D362" s="9" t="n">
        <v>45144</v>
      </c>
      <c r="E362" s="10" t="str">
        <f aca="false">IF(F362="Sterile",D362+1826, "NA")</f>
        <v>NA</v>
      </c>
      <c r="F362" s="11" t="s">
        <v>7</v>
      </c>
    </row>
    <row r="363" customFormat="false" ht="38.6" hidden="false" customHeight="false" outlineLevel="0" collapsed="false">
      <c r="A363" s="12" t="s">
        <v>530</v>
      </c>
      <c r="B363" s="7" t="s">
        <v>531</v>
      </c>
      <c r="C363" s="8" t="n">
        <f aca="false">237-18-9-6-9-3</f>
        <v>192</v>
      </c>
      <c r="D363" s="9" t="n">
        <v>44982</v>
      </c>
      <c r="E363" s="10" t="str">
        <f aca="false">IF(F363="Sterile",D363+1825, "NA")</f>
        <v>NA</v>
      </c>
      <c r="F363" s="11" t="s">
        <v>7</v>
      </c>
    </row>
    <row r="364" customFormat="false" ht="38.6" hidden="false" customHeight="false" outlineLevel="0" collapsed="false">
      <c r="A364" s="12" t="s">
        <v>530</v>
      </c>
      <c r="B364" s="7" t="s">
        <v>532</v>
      </c>
      <c r="C364" s="8" t="n">
        <v>120</v>
      </c>
      <c r="D364" s="9" t="n">
        <v>45018</v>
      </c>
      <c r="E364" s="10" t="str">
        <f aca="false">IF(F364="Sterile",D364+1825, "NA")</f>
        <v>NA</v>
      </c>
      <c r="F364" s="11" t="s">
        <v>7</v>
      </c>
    </row>
    <row r="365" customFormat="false" ht="38.6" hidden="false" customHeight="false" outlineLevel="0" collapsed="false">
      <c r="A365" s="7" t="s">
        <v>530</v>
      </c>
      <c r="B365" s="7" t="s">
        <v>533</v>
      </c>
      <c r="C365" s="8" t="n">
        <f aca="false">237</f>
        <v>237</v>
      </c>
      <c r="D365" s="9" t="n">
        <v>45070</v>
      </c>
      <c r="E365" s="10" t="str">
        <f aca="false">IF(F365="Sterile",D365+1826, "NA")</f>
        <v>NA</v>
      </c>
      <c r="F365" s="11" t="s">
        <v>7</v>
      </c>
    </row>
    <row r="366" customFormat="false" ht="38.6" hidden="false" customHeight="false" outlineLevel="0" collapsed="false">
      <c r="A366" s="7" t="s">
        <v>530</v>
      </c>
      <c r="B366" s="7" t="s">
        <v>534</v>
      </c>
      <c r="C366" s="8" t="n">
        <f aca="false">234</f>
        <v>234</v>
      </c>
      <c r="D366" s="9" t="n">
        <v>45140</v>
      </c>
      <c r="E366" s="10" t="str">
        <f aca="false">IF(F366="Sterile",D366+1826, "NA")</f>
        <v>NA</v>
      </c>
      <c r="F366" s="11" t="s">
        <v>7</v>
      </c>
    </row>
    <row r="367" customFormat="false" ht="38.6" hidden="false" customHeight="false" outlineLevel="0" collapsed="false">
      <c r="A367" s="12" t="s">
        <v>535</v>
      </c>
      <c r="B367" s="7" t="s">
        <v>536</v>
      </c>
      <c r="C367" s="8" t="n">
        <f aca="false">246-18-9-3</f>
        <v>216</v>
      </c>
      <c r="D367" s="9" t="n">
        <v>44971</v>
      </c>
      <c r="E367" s="10" t="str">
        <f aca="false">IF(F367="Sterile",D367+1825, "NA")</f>
        <v>NA</v>
      </c>
      <c r="F367" s="11" t="s">
        <v>7</v>
      </c>
    </row>
    <row r="368" customFormat="false" ht="38.6" hidden="false" customHeight="false" outlineLevel="0" collapsed="false">
      <c r="A368" s="12" t="s">
        <v>535</v>
      </c>
      <c r="B368" s="7" t="s">
        <v>537</v>
      </c>
      <c r="C368" s="8" t="n">
        <v>123</v>
      </c>
      <c r="D368" s="9" t="n">
        <v>45018</v>
      </c>
      <c r="E368" s="10" t="str">
        <f aca="false">IF(F368="Sterile",D368+1825, "NA")</f>
        <v>NA</v>
      </c>
      <c r="F368" s="11" t="s">
        <v>7</v>
      </c>
    </row>
    <row r="369" customFormat="false" ht="38.6" hidden="false" customHeight="false" outlineLevel="0" collapsed="false">
      <c r="A369" s="7" t="s">
        <v>535</v>
      </c>
      <c r="B369" s="7" t="s">
        <v>538</v>
      </c>
      <c r="C369" s="8" t="n">
        <f aca="false">87</f>
        <v>87</v>
      </c>
      <c r="D369" s="9" t="n">
        <v>45073</v>
      </c>
      <c r="E369" s="10" t="str">
        <f aca="false">IF(F369="Sterile",D369+1826, "NA")</f>
        <v>NA</v>
      </c>
      <c r="F369" s="11" t="s">
        <v>7</v>
      </c>
    </row>
    <row r="370" customFormat="false" ht="38.6" hidden="false" customHeight="false" outlineLevel="0" collapsed="false">
      <c r="A370" s="7" t="s">
        <v>535</v>
      </c>
      <c r="B370" s="7" t="s">
        <v>539</v>
      </c>
      <c r="C370" s="8" t="n">
        <f aca="false">210</f>
        <v>210</v>
      </c>
      <c r="D370" s="9" t="n">
        <v>45099</v>
      </c>
      <c r="E370" s="10" t="str">
        <f aca="false">IF(F370="Sterile",D370+1826, "NA")</f>
        <v>NA</v>
      </c>
      <c r="F370" s="11" t="s">
        <v>7</v>
      </c>
    </row>
    <row r="371" customFormat="false" ht="38.6" hidden="false" customHeight="false" outlineLevel="0" collapsed="false">
      <c r="A371" s="12" t="s">
        <v>540</v>
      </c>
      <c r="B371" s="7" t="s">
        <v>541</v>
      </c>
      <c r="C371" s="8" t="n">
        <f aca="false">207-6-3-9-3-6</f>
        <v>180</v>
      </c>
      <c r="D371" s="9" t="n">
        <v>45015</v>
      </c>
      <c r="E371" s="10" t="str">
        <f aca="false">IF(F371="Sterile",D371+1825, "NA")</f>
        <v>NA</v>
      </c>
      <c r="F371" s="11" t="s">
        <v>7</v>
      </c>
    </row>
    <row r="372" customFormat="false" ht="38.6" hidden="false" customHeight="false" outlineLevel="0" collapsed="false">
      <c r="A372" s="7" t="s">
        <v>540</v>
      </c>
      <c r="B372" s="7" t="s">
        <v>542</v>
      </c>
      <c r="C372" s="8" t="n">
        <f aca="false">90</f>
        <v>90</v>
      </c>
      <c r="D372" s="9" t="n">
        <v>45073</v>
      </c>
      <c r="E372" s="10" t="str">
        <f aca="false">IF(F372="Sterile",D372+1826, "NA")</f>
        <v>NA</v>
      </c>
      <c r="F372" s="11" t="s">
        <v>7</v>
      </c>
    </row>
    <row r="373" customFormat="false" ht="38.6" hidden="false" customHeight="false" outlineLevel="0" collapsed="false">
      <c r="A373" s="7" t="s">
        <v>540</v>
      </c>
      <c r="B373" s="7" t="s">
        <v>543</v>
      </c>
      <c r="C373" s="8" t="n">
        <v>210</v>
      </c>
      <c r="D373" s="9" t="n">
        <v>45099</v>
      </c>
      <c r="E373" s="10" t="str">
        <f aca="false">IF(F373="Sterile",D373+1826, "NA")</f>
        <v>NA</v>
      </c>
      <c r="F373" s="11" t="s">
        <v>7</v>
      </c>
    </row>
    <row r="374" customFormat="false" ht="38.6" hidden="false" customHeight="false" outlineLevel="0" collapsed="false">
      <c r="A374" s="12" t="s">
        <v>544</v>
      </c>
      <c r="B374" s="7" t="s">
        <v>545</v>
      </c>
      <c r="C374" s="8" t="n">
        <f aca="false">186-6-3-3-9-3-6-6</f>
        <v>150</v>
      </c>
      <c r="D374" s="9" t="n">
        <v>44972</v>
      </c>
      <c r="E374" s="10" t="str">
        <f aca="false">IF(F374="Sterile",D374+1825, "NA")</f>
        <v>NA</v>
      </c>
      <c r="F374" s="11" t="s">
        <v>7</v>
      </c>
    </row>
    <row r="375" customFormat="false" ht="38.6" hidden="false" customHeight="false" outlineLevel="0" collapsed="false">
      <c r="A375" s="12" t="s">
        <v>544</v>
      </c>
      <c r="B375" s="7" t="s">
        <v>546</v>
      </c>
      <c r="C375" s="8" t="n">
        <v>93</v>
      </c>
      <c r="D375" s="9" t="n">
        <v>45020</v>
      </c>
      <c r="E375" s="10" t="str">
        <f aca="false">IF(F375="Sterile",D375+1825, "NA")</f>
        <v>NA</v>
      </c>
      <c r="F375" s="11" t="s">
        <v>7</v>
      </c>
    </row>
    <row r="376" customFormat="false" ht="38.6" hidden="false" customHeight="false" outlineLevel="0" collapsed="false">
      <c r="A376" s="7" t="s">
        <v>544</v>
      </c>
      <c r="B376" s="7" t="s">
        <v>547</v>
      </c>
      <c r="C376" s="8" t="n">
        <f aca="false">123</f>
        <v>123</v>
      </c>
      <c r="D376" s="9" t="n">
        <v>45076</v>
      </c>
      <c r="E376" s="10" t="str">
        <f aca="false">IF(F376="Sterile",D376+1826, "NA")</f>
        <v>NA</v>
      </c>
      <c r="F376" s="11" t="s">
        <v>7</v>
      </c>
    </row>
    <row r="377" customFormat="false" ht="38.6" hidden="false" customHeight="false" outlineLevel="0" collapsed="false">
      <c r="A377" s="7" t="s">
        <v>544</v>
      </c>
      <c r="B377" s="7" t="s">
        <v>548</v>
      </c>
      <c r="C377" s="8" t="n">
        <f aca="false">147</f>
        <v>147</v>
      </c>
      <c r="D377" s="9" t="n">
        <v>45105</v>
      </c>
      <c r="E377" s="10" t="str">
        <f aca="false">IF(F377="Sterile",D377+1826, "NA")</f>
        <v>NA</v>
      </c>
      <c r="F377" s="11" t="s">
        <v>7</v>
      </c>
    </row>
    <row r="378" customFormat="false" ht="38.6" hidden="false" customHeight="false" outlineLevel="0" collapsed="false">
      <c r="A378" s="12" t="s">
        <v>549</v>
      </c>
      <c r="B378" s="7" t="s">
        <v>550</v>
      </c>
      <c r="C378" s="8" t="n">
        <f aca="false">159-6-9-6</f>
        <v>138</v>
      </c>
      <c r="D378" s="9" t="n">
        <v>45020</v>
      </c>
      <c r="E378" s="10" t="str">
        <f aca="false">IF(F378="Sterile",D378+1825, "NA")</f>
        <v>NA</v>
      </c>
      <c r="F378" s="11" t="s">
        <v>7</v>
      </c>
    </row>
    <row r="379" customFormat="false" ht="38.6" hidden="false" customHeight="false" outlineLevel="0" collapsed="false">
      <c r="A379" s="7" t="s">
        <v>549</v>
      </c>
      <c r="B379" s="7" t="s">
        <v>551</v>
      </c>
      <c r="C379" s="8" t="n">
        <f aca="false">102</f>
        <v>102</v>
      </c>
      <c r="D379" s="9" t="n">
        <v>45073</v>
      </c>
      <c r="E379" s="10" t="str">
        <f aca="false">IF(F379="Sterile",D379+1826, "NA")</f>
        <v>NA</v>
      </c>
      <c r="F379" s="11" t="s">
        <v>7</v>
      </c>
    </row>
    <row r="380" customFormat="false" ht="38.6" hidden="false" customHeight="false" outlineLevel="0" collapsed="false">
      <c r="A380" s="7" t="s">
        <v>549</v>
      </c>
      <c r="B380" s="7" t="s">
        <v>552</v>
      </c>
      <c r="C380" s="8" t="n">
        <v>90</v>
      </c>
      <c r="D380" s="9" t="n">
        <v>45105</v>
      </c>
      <c r="E380" s="10" t="str">
        <f aca="false">IF(F380="Sterile",D380+1826, "NA")</f>
        <v>NA</v>
      </c>
      <c r="F380" s="11" t="s">
        <v>7</v>
      </c>
    </row>
    <row r="381" customFormat="false" ht="38.6" hidden="false" customHeight="false" outlineLevel="0" collapsed="false">
      <c r="A381" s="12" t="s">
        <v>553</v>
      </c>
      <c r="B381" s="7" t="s">
        <v>554</v>
      </c>
      <c r="C381" s="8" t="n">
        <f aca="false">138-6-3-9-6-6</f>
        <v>108</v>
      </c>
      <c r="D381" s="9" t="n">
        <v>44982</v>
      </c>
      <c r="E381" s="10" t="str">
        <f aca="false">IF(F381="Sterile",D381+1825, "NA")</f>
        <v>NA</v>
      </c>
      <c r="F381" s="11" t="s">
        <v>7</v>
      </c>
    </row>
    <row r="382" customFormat="false" ht="38.6" hidden="false" customHeight="false" outlineLevel="0" collapsed="false">
      <c r="A382" s="12" t="s">
        <v>553</v>
      </c>
      <c r="B382" s="7" t="s">
        <v>555</v>
      </c>
      <c r="C382" s="8" t="n">
        <f aca="false">273-6</f>
        <v>267</v>
      </c>
      <c r="D382" s="9" t="n">
        <v>45017</v>
      </c>
      <c r="E382" s="10" t="str">
        <f aca="false">IF(F382="Sterile",D382+1825, "NA")</f>
        <v>NA</v>
      </c>
      <c r="F382" s="11" t="s">
        <v>7</v>
      </c>
    </row>
    <row r="383" customFormat="false" ht="38.6" hidden="false" customHeight="false" outlineLevel="0" collapsed="false">
      <c r="A383" s="7" t="s">
        <v>553</v>
      </c>
      <c r="B383" s="7" t="s">
        <v>556</v>
      </c>
      <c r="C383" s="8" t="n">
        <f aca="false">105</f>
        <v>105</v>
      </c>
      <c r="D383" s="9" t="n">
        <v>45144</v>
      </c>
      <c r="E383" s="10" t="str">
        <f aca="false">IF(F383="Sterile",D383+1826, "NA")</f>
        <v>NA</v>
      </c>
      <c r="F383" s="11" t="s">
        <v>7</v>
      </c>
    </row>
    <row r="384" customFormat="false" ht="38.6" hidden="false" customHeight="false" outlineLevel="0" collapsed="false">
      <c r="A384" s="12" t="s">
        <v>557</v>
      </c>
      <c r="B384" s="7" t="s">
        <v>558</v>
      </c>
      <c r="C384" s="8" t="n">
        <f aca="false">201-3-3-3-6</f>
        <v>186</v>
      </c>
      <c r="D384" s="9" t="n">
        <v>45018</v>
      </c>
      <c r="E384" s="10" t="str">
        <f aca="false">IF(F384="Sterile",D384+1825, "NA")</f>
        <v>NA</v>
      </c>
      <c r="F384" s="11" t="s">
        <v>7</v>
      </c>
    </row>
    <row r="385" customFormat="false" ht="38.6" hidden="false" customHeight="false" outlineLevel="0" collapsed="false">
      <c r="A385" s="7" t="s">
        <v>557</v>
      </c>
      <c r="B385" s="7" t="s">
        <v>559</v>
      </c>
      <c r="C385" s="8" t="n">
        <f aca="false">66</f>
        <v>66</v>
      </c>
      <c r="D385" s="9" t="n">
        <v>45143</v>
      </c>
      <c r="E385" s="10" t="str">
        <f aca="false">IF(F385="Sterile",D385+1826, "NA")</f>
        <v>NA</v>
      </c>
      <c r="F385" s="11" t="s">
        <v>7</v>
      </c>
    </row>
    <row r="386" customFormat="false" ht="38.6" hidden="false" customHeight="false" outlineLevel="0" collapsed="false">
      <c r="A386" s="12" t="s">
        <v>560</v>
      </c>
      <c r="B386" s="7" t="s">
        <v>561</v>
      </c>
      <c r="C386" s="8" t="n">
        <f aca="false">108-3-12-18</f>
        <v>75</v>
      </c>
      <c r="D386" s="9" t="n">
        <v>44985</v>
      </c>
      <c r="E386" s="10" t="str">
        <f aca="false">IF(F386="Sterile",D386+1825, "NA")</f>
        <v>NA</v>
      </c>
      <c r="F386" s="11" t="s">
        <v>7</v>
      </c>
    </row>
    <row r="387" customFormat="false" ht="38.6" hidden="false" customHeight="false" outlineLevel="0" collapsed="false">
      <c r="A387" s="12" t="s">
        <v>560</v>
      </c>
      <c r="B387" s="7" t="s">
        <v>562</v>
      </c>
      <c r="C387" s="8" t="n">
        <v>216</v>
      </c>
      <c r="D387" s="9" t="n">
        <v>45018</v>
      </c>
      <c r="E387" s="10" t="str">
        <f aca="false">IF(F387="Sterile",D387+1825, "NA")</f>
        <v>NA</v>
      </c>
      <c r="F387" s="11" t="s">
        <v>7</v>
      </c>
    </row>
    <row r="388" customFormat="false" ht="38.6" hidden="false" customHeight="false" outlineLevel="0" collapsed="false">
      <c r="A388" s="7" t="s">
        <v>560</v>
      </c>
      <c r="B388" s="7" t="s">
        <v>563</v>
      </c>
      <c r="C388" s="8" t="n">
        <f aca="false">99</f>
        <v>99</v>
      </c>
      <c r="D388" s="9" t="n">
        <v>45073</v>
      </c>
      <c r="E388" s="10" t="str">
        <f aca="false">IF(F388="Sterile",D388+1826, "NA")</f>
        <v>NA</v>
      </c>
      <c r="F388" s="11" t="s">
        <v>7</v>
      </c>
    </row>
    <row r="389" customFormat="false" ht="38.6" hidden="false" customHeight="false" outlineLevel="0" collapsed="false">
      <c r="A389" s="12" t="s">
        <v>564</v>
      </c>
      <c r="B389" s="7" t="s">
        <v>565</v>
      </c>
      <c r="C389" s="8" t="n">
        <f aca="false">231-3-6-3-3-12-6</f>
        <v>198</v>
      </c>
      <c r="D389" s="9" t="n">
        <v>45018</v>
      </c>
      <c r="E389" s="10" t="str">
        <f aca="false">IF(F389="Sterile",D389+1825, "NA")</f>
        <v>NA</v>
      </c>
      <c r="F389" s="11" t="s">
        <v>7</v>
      </c>
    </row>
    <row r="390" customFormat="false" ht="38.6" hidden="false" customHeight="false" outlineLevel="0" collapsed="false">
      <c r="A390" s="12" t="s">
        <v>566</v>
      </c>
      <c r="B390" s="7" t="s">
        <v>567</v>
      </c>
      <c r="C390" s="8" t="n">
        <f aca="false">180-3-12</f>
        <v>165</v>
      </c>
      <c r="D390" s="9" t="n">
        <v>45020</v>
      </c>
      <c r="E390" s="10" t="str">
        <f aca="false">IF(F390="Sterile",D390+1825, "NA")</f>
        <v>NA</v>
      </c>
      <c r="F390" s="11" t="s">
        <v>7</v>
      </c>
    </row>
    <row r="391" customFormat="false" ht="38.6" hidden="false" customHeight="false" outlineLevel="0" collapsed="false">
      <c r="A391" s="7" t="s">
        <v>566</v>
      </c>
      <c r="B391" s="7" t="s">
        <v>568</v>
      </c>
      <c r="C391" s="8" t="n">
        <f aca="false">81</f>
        <v>81</v>
      </c>
      <c r="D391" s="9" t="n">
        <v>45105</v>
      </c>
      <c r="E391" s="10" t="str">
        <f aca="false">IF(F391="Sterile",D391+1826, "NA")</f>
        <v>NA</v>
      </c>
      <c r="F391" s="11" t="s">
        <v>7</v>
      </c>
    </row>
    <row r="392" customFormat="false" ht="38.6" hidden="false" customHeight="false" outlineLevel="0" collapsed="false">
      <c r="A392" s="12" t="s">
        <v>569</v>
      </c>
      <c r="B392" s="7" t="s">
        <v>570</v>
      </c>
      <c r="C392" s="8" t="n">
        <f aca="false">114-3-3-3-6</f>
        <v>99</v>
      </c>
      <c r="D392" s="13" t="n">
        <v>45022</v>
      </c>
      <c r="E392" s="10" t="str">
        <f aca="false">IF(F392="Sterile",D392+1825, "NA")</f>
        <v>NA</v>
      </c>
      <c r="F392" s="7" t="s">
        <v>7</v>
      </c>
    </row>
    <row r="393" customFormat="false" ht="38.6" hidden="false" customHeight="false" outlineLevel="0" collapsed="false">
      <c r="A393" s="7" t="s">
        <v>569</v>
      </c>
      <c r="B393" s="7" t="s">
        <v>571</v>
      </c>
      <c r="C393" s="8" t="n">
        <f aca="false">42</f>
        <v>42</v>
      </c>
      <c r="D393" s="9" t="n">
        <v>45079</v>
      </c>
      <c r="E393" s="10" t="str">
        <f aca="false">IF(F393="Sterile",D393+1826, "NA")</f>
        <v>NA</v>
      </c>
      <c r="F393" s="11" t="s">
        <v>7</v>
      </c>
    </row>
    <row r="394" customFormat="false" ht="38.6" hidden="false" customHeight="false" outlineLevel="0" collapsed="false">
      <c r="A394" s="12" t="s">
        <v>572</v>
      </c>
      <c r="B394" s="7" t="s">
        <v>573</v>
      </c>
      <c r="C394" s="8" t="n">
        <f aca="false">99-6-3</f>
        <v>90</v>
      </c>
      <c r="D394" s="9" t="n">
        <v>45020</v>
      </c>
      <c r="E394" s="10" t="str">
        <f aca="false">IF(F394="Sterile",D394+1825, "NA")</f>
        <v>NA</v>
      </c>
      <c r="F394" s="11" t="s">
        <v>7</v>
      </c>
    </row>
    <row r="395" customFormat="false" ht="38.6" hidden="false" customHeight="false" outlineLevel="0" collapsed="false">
      <c r="A395" s="7" t="s">
        <v>572</v>
      </c>
      <c r="B395" s="7" t="s">
        <v>574</v>
      </c>
      <c r="C395" s="8" t="n">
        <f aca="false">33</f>
        <v>33</v>
      </c>
      <c r="D395" s="9" t="n">
        <v>45144</v>
      </c>
      <c r="E395" s="10" t="str">
        <f aca="false">IF(F395="Sterile",D395+1826, "NA")</f>
        <v>NA</v>
      </c>
      <c r="F395" s="11" t="s">
        <v>7</v>
      </c>
    </row>
    <row r="396" customFormat="false" ht="38.6" hidden="false" customHeight="false" outlineLevel="0" collapsed="false">
      <c r="A396" s="7" t="s">
        <v>575</v>
      </c>
      <c r="B396" s="7" t="s">
        <v>576</v>
      </c>
      <c r="C396" s="8" t="n">
        <f aca="false">27</f>
        <v>27</v>
      </c>
      <c r="D396" s="9" t="n">
        <v>45062</v>
      </c>
      <c r="E396" s="10" t="str">
        <f aca="false">IF(F396="Sterile",D396+1826, "NA")</f>
        <v>NA</v>
      </c>
      <c r="F396" s="11" t="s">
        <v>7</v>
      </c>
    </row>
    <row r="397" customFormat="false" ht="38.6" hidden="false" customHeight="false" outlineLevel="0" collapsed="false">
      <c r="A397" s="7" t="s">
        <v>577</v>
      </c>
      <c r="B397" s="7" t="s">
        <v>578</v>
      </c>
      <c r="C397" s="8" t="n">
        <f aca="false">42-12</f>
        <v>30</v>
      </c>
      <c r="D397" s="9" t="n">
        <v>45058</v>
      </c>
      <c r="E397" s="10" t="str">
        <f aca="false">IF(F397="Sterile",D397+1826, "NA")</f>
        <v>NA</v>
      </c>
      <c r="F397" s="11" t="s">
        <v>7</v>
      </c>
    </row>
    <row r="398" customFormat="false" ht="38.6" hidden="false" customHeight="false" outlineLevel="0" collapsed="false">
      <c r="A398" s="7" t="s">
        <v>577</v>
      </c>
      <c r="B398" s="7" t="s">
        <v>579</v>
      </c>
      <c r="C398" s="8" t="n">
        <f aca="false">48</f>
        <v>48</v>
      </c>
      <c r="D398" s="9" t="n">
        <v>45070</v>
      </c>
      <c r="E398" s="10" t="str">
        <f aca="false">IF(F398="Sterile",D398+1826, "NA")</f>
        <v>NA</v>
      </c>
      <c r="F398" s="11" t="s">
        <v>7</v>
      </c>
    </row>
    <row r="399" customFormat="false" ht="38.6" hidden="false" customHeight="false" outlineLevel="0" collapsed="false">
      <c r="A399" s="7" t="s">
        <v>577</v>
      </c>
      <c r="B399" s="7" t="s">
        <v>580</v>
      </c>
      <c r="C399" s="8" t="n">
        <f aca="false">27</f>
        <v>27</v>
      </c>
      <c r="D399" s="9" t="n">
        <v>45143</v>
      </c>
      <c r="E399" s="10" t="str">
        <f aca="false">IF(F399="Sterile",D399+1826, "NA")</f>
        <v>NA</v>
      </c>
      <c r="F399" s="11" t="s">
        <v>7</v>
      </c>
    </row>
    <row r="400" customFormat="false" ht="38.6" hidden="false" customHeight="false" outlineLevel="0" collapsed="false">
      <c r="A400" s="12" t="s">
        <v>581</v>
      </c>
      <c r="B400" s="7" t="s">
        <v>582</v>
      </c>
      <c r="C400" s="8" t="n">
        <f aca="false">66-6-9-33-3-12</f>
        <v>3</v>
      </c>
      <c r="D400" s="9" t="n">
        <v>45055</v>
      </c>
      <c r="E400" s="10" t="str">
        <f aca="false">IF(F400="Sterile",D400+1825, "NA")</f>
        <v>NA</v>
      </c>
      <c r="F400" s="11" t="s">
        <v>7</v>
      </c>
    </row>
    <row r="401" customFormat="false" ht="38.6" hidden="false" customHeight="false" outlineLevel="0" collapsed="false">
      <c r="A401" s="7" t="s">
        <v>581</v>
      </c>
      <c r="B401" s="7" t="s">
        <v>583</v>
      </c>
      <c r="C401" s="8" t="n">
        <f aca="false">93</f>
        <v>93</v>
      </c>
      <c r="D401" s="9" t="n">
        <v>45062</v>
      </c>
      <c r="E401" s="10" t="str">
        <f aca="false">IF(F401="Sterile",D401+1826, "NA")</f>
        <v>NA</v>
      </c>
      <c r="F401" s="11" t="s">
        <v>7</v>
      </c>
    </row>
    <row r="402" customFormat="false" ht="38.6" hidden="false" customHeight="false" outlineLevel="0" collapsed="false">
      <c r="A402" s="7" t="s">
        <v>581</v>
      </c>
      <c r="B402" s="7" t="s">
        <v>584</v>
      </c>
      <c r="C402" s="8" t="n">
        <f aca="false">21</f>
        <v>21</v>
      </c>
      <c r="D402" s="9" t="n">
        <v>45105</v>
      </c>
      <c r="E402" s="10" t="str">
        <f aca="false">IF(F402="Sterile",D402+1826, "NA")</f>
        <v>NA</v>
      </c>
      <c r="F402" s="11" t="s">
        <v>7</v>
      </c>
    </row>
    <row r="403" customFormat="false" ht="38.6" hidden="false" customHeight="false" outlineLevel="0" collapsed="false">
      <c r="A403" s="12" t="s">
        <v>585</v>
      </c>
      <c r="B403" s="7" t="s">
        <v>586</v>
      </c>
      <c r="C403" s="8" t="n">
        <f aca="false">81-6-9-12-30-12</f>
        <v>12</v>
      </c>
      <c r="D403" s="9" t="n">
        <v>45055</v>
      </c>
      <c r="E403" s="10" t="str">
        <f aca="false">IF(F403="Sterile",D403+1825, "NA")</f>
        <v>NA</v>
      </c>
      <c r="F403" s="11" t="s">
        <v>7</v>
      </c>
    </row>
    <row r="404" customFormat="false" ht="38.6" hidden="false" customHeight="false" outlineLevel="0" collapsed="false">
      <c r="A404" s="7" t="s">
        <v>585</v>
      </c>
      <c r="B404" s="7" t="s">
        <v>587</v>
      </c>
      <c r="C404" s="8" t="n">
        <f aca="false">135-30</f>
        <v>105</v>
      </c>
      <c r="D404" s="9" t="n">
        <v>45062</v>
      </c>
      <c r="E404" s="10" t="str">
        <f aca="false">IF(F404="Sterile",D404+1826, "NA")</f>
        <v>NA</v>
      </c>
      <c r="F404" s="11" t="s">
        <v>7</v>
      </c>
    </row>
    <row r="405" customFormat="false" ht="38.6" hidden="false" customHeight="false" outlineLevel="0" collapsed="false">
      <c r="A405" s="7" t="s">
        <v>585</v>
      </c>
      <c r="B405" s="7" t="s">
        <v>588</v>
      </c>
      <c r="C405" s="8" t="n">
        <f aca="false">21</f>
        <v>21</v>
      </c>
      <c r="D405" s="9" t="n">
        <v>45105</v>
      </c>
      <c r="E405" s="10" t="str">
        <f aca="false">IF(F405="Sterile",D405+1826, "NA")</f>
        <v>NA</v>
      </c>
      <c r="F405" s="11" t="s">
        <v>7</v>
      </c>
    </row>
    <row r="406" customFormat="false" ht="38.6" hidden="false" customHeight="false" outlineLevel="0" collapsed="false">
      <c r="A406" s="7" t="s">
        <v>585</v>
      </c>
      <c r="B406" s="7" t="s">
        <v>589</v>
      </c>
      <c r="C406" s="8" t="n">
        <f aca="false">108</f>
        <v>108</v>
      </c>
      <c r="D406" s="9" t="n">
        <v>45143</v>
      </c>
      <c r="E406" s="10" t="str">
        <f aca="false">IF(F406="Sterile",D406+1826, "NA")</f>
        <v>NA</v>
      </c>
      <c r="F406" s="11" t="s">
        <v>7</v>
      </c>
    </row>
    <row r="407" customFormat="false" ht="38.6" hidden="false" customHeight="false" outlineLevel="0" collapsed="false">
      <c r="A407" s="7" t="s">
        <v>590</v>
      </c>
      <c r="B407" s="7" t="s">
        <v>591</v>
      </c>
      <c r="C407" s="8" t="n">
        <f aca="false">42-9-12-6-12</f>
        <v>3</v>
      </c>
      <c r="D407" s="9" t="n">
        <v>45058</v>
      </c>
      <c r="E407" s="10" t="str">
        <f aca="false">IF(F407="Sterile",D407+1826, "NA")</f>
        <v>NA</v>
      </c>
      <c r="F407" s="11" t="s">
        <v>7</v>
      </c>
    </row>
    <row r="408" customFormat="false" ht="38.6" hidden="false" customHeight="false" outlineLevel="0" collapsed="false">
      <c r="A408" s="7" t="s">
        <v>590</v>
      </c>
      <c r="B408" s="7" t="s">
        <v>592</v>
      </c>
      <c r="C408" s="8" t="n">
        <f aca="false">57-12</f>
        <v>45</v>
      </c>
      <c r="D408" s="9" t="n">
        <v>45064</v>
      </c>
      <c r="E408" s="10" t="str">
        <f aca="false">IF(F408="Sterile",D408+1826, "NA")</f>
        <v>NA</v>
      </c>
      <c r="F408" s="11" t="s">
        <v>7</v>
      </c>
    </row>
    <row r="409" customFormat="false" ht="38.6" hidden="false" customHeight="false" outlineLevel="0" collapsed="false">
      <c r="A409" s="7" t="s">
        <v>590</v>
      </c>
      <c r="B409" s="7" t="s">
        <v>593</v>
      </c>
      <c r="C409" s="8" t="n">
        <f aca="false">33</f>
        <v>33</v>
      </c>
      <c r="D409" s="9" t="n">
        <v>45100</v>
      </c>
      <c r="E409" s="10" t="str">
        <f aca="false">IF(F409="Sterile",D409+1826, "NA")</f>
        <v>NA</v>
      </c>
      <c r="F409" s="11" t="s">
        <v>7</v>
      </c>
    </row>
    <row r="410" customFormat="false" ht="38.6" hidden="false" customHeight="false" outlineLevel="0" collapsed="false">
      <c r="A410" s="7" t="s">
        <v>594</v>
      </c>
      <c r="B410" s="7" t="s">
        <v>595</v>
      </c>
      <c r="C410" s="8" t="n">
        <f aca="false">21-3-6-3-6</f>
        <v>3</v>
      </c>
      <c r="D410" s="9" t="n">
        <v>45063</v>
      </c>
      <c r="E410" s="10" t="str">
        <f aca="false">IF(F410="Sterile",D410+1826, "NA")</f>
        <v>NA</v>
      </c>
      <c r="F410" s="11" t="s">
        <v>7</v>
      </c>
    </row>
    <row r="411" customFormat="false" ht="38.6" hidden="false" customHeight="false" outlineLevel="0" collapsed="false">
      <c r="A411" s="7" t="s">
        <v>594</v>
      </c>
      <c r="B411" s="7" t="s">
        <v>596</v>
      </c>
      <c r="C411" s="8" t="n">
        <f aca="false">33-15-12</f>
        <v>6</v>
      </c>
      <c r="D411" s="9" t="n">
        <v>45091</v>
      </c>
      <c r="E411" s="10" t="str">
        <f aca="false">IF(F411="Sterile",D411+1826, "NA")</f>
        <v>NA</v>
      </c>
      <c r="F411" s="11" t="s">
        <v>7</v>
      </c>
    </row>
    <row r="412" customFormat="false" ht="38.6" hidden="false" customHeight="false" outlineLevel="0" collapsed="false">
      <c r="A412" s="7" t="s">
        <v>597</v>
      </c>
      <c r="B412" s="7" t="s">
        <v>598</v>
      </c>
      <c r="C412" s="8" t="n">
        <f aca="false">21-3-12</f>
        <v>6</v>
      </c>
      <c r="D412" s="9" t="n">
        <v>45062</v>
      </c>
      <c r="E412" s="10" t="str">
        <f aca="false">IF(F412="Sterile",D412+1826, "NA")</f>
        <v>NA</v>
      </c>
      <c r="F412" s="11" t="s">
        <v>7</v>
      </c>
    </row>
    <row r="413" customFormat="false" ht="38.6" hidden="false" customHeight="false" outlineLevel="0" collapsed="false">
      <c r="A413" s="7" t="s">
        <v>597</v>
      </c>
      <c r="B413" s="7" t="s">
        <v>599</v>
      </c>
      <c r="C413" s="8" t="n">
        <f aca="false">30</f>
        <v>30</v>
      </c>
      <c r="D413" s="9" t="n">
        <v>45087</v>
      </c>
      <c r="E413" s="10" t="str">
        <f aca="false">IF(F413="Sterile",D413+1826, "NA")</f>
        <v>NA</v>
      </c>
      <c r="F413" s="11" t="s">
        <v>7</v>
      </c>
    </row>
    <row r="414" customFormat="false" ht="38.6" hidden="false" customHeight="false" outlineLevel="0" collapsed="false">
      <c r="A414" s="7" t="s">
        <v>600</v>
      </c>
      <c r="B414" s="7" t="s">
        <v>601</v>
      </c>
      <c r="C414" s="8" t="n">
        <f aca="false">45-6-3-12</f>
        <v>24</v>
      </c>
      <c r="D414" s="9" t="n">
        <v>45087</v>
      </c>
      <c r="E414" s="10" t="str">
        <f aca="false">IF(F414="Sterile",D414+1826, "NA")</f>
        <v>NA</v>
      </c>
      <c r="F414" s="11" t="s">
        <v>7</v>
      </c>
    </row>
    <row r="415" customFormat="false" ht="38.6" hidden="false" customHeight="false" outlineLevel="0" collapsed="false">
      <c r="A415" s="12" t="s">
        <v>602</v>
      </c>
      <c r="B415" s="7" t="s">
        <v>603</v>
      </c>
      <c r="C415" s="8" t="n">
        <f aca="false">24-9</f>
        <v>15</v>
      </c>
      <c r="D415" s="9" t="n">
        <v>45057</v>
      </c>
      <c r="E415" s="10" t="str">
        <f aca="false">IF(F415="Sterile",D415+1825, "NA")</f>
        <v>NA</v>
      </c>
      <c r="F415" s="11" t="s">
        <v>7</v>
      </c>
    </row>
    <row r="416" customFormat="false" ht="38.6" hidden="false" customHeight="false" outlineLevel="0" collapsed="false">
      <c r="A416" s="7" t="s">
        <v>602</v>
      </c>
      <c r="B416" s="7" t="s">
        <v>604</v>
      </c>
      <c r="C416" s="8" t="n">
        <f aca="false">24</f>
        <v>24</v>
      </c>
      <c r="D416" s="9" t="n">
        <v>45105</v>
      </c>
      <c r="E416" s="10" t="str">
        <f aca="false">IF(F416="Sterile",D416+1826, "NA")</f>
        <v>NA</v>
      </c>
      <c r="F416" s="11" t="s">
        <v>7</v>
      </c>
    </row>
    <row r="417" customFormat="false" ht="38.6" hidden="false" customHeight="false" outlineLevel="0" collapsed="false">
      <c r="A417" s="7" t="s">
        <v>605</v>
      </c>
      <c r="B417" s="7" t="s">
        <v>606</v>
      </c>
      <c r="C417" s="8" t="n">
        <f aca="false">21-12</f>
        <v>9</v>
      </c>
      <c r="D417" s="9" t="n">
        <v>45059</v>
      </c>
      <c r="E417" s="10" t="str">
        <f aca="false">IF(F417="Sterile",D417+1826, "NA")</f>
        <v>NA</v>
      </c>
      <c r="F417" s="11" t="s">
        <v>7</v>
      </c>
    </row>
    <row r="418" customFormat="false" ht="38.6" hidden="false" customHeight="false" outlineLevel="0" collapsed="false">
      <c r="A418" s="7" t="s">
        <v>607</v>
      </c>
      <c r="B418" s="7" t="s">
        <v>608</v>
      </c>
      <c r="C418" s="8" t="n">
        <f aca="false">21-9</f>
        <v>12</v>
      </c>
      <c r="D418" s="9" t="n">
        <v>45059</v>
      </c>
      <c r="E418" s="10" t="str">
        <f aca="false">IF(F418="Sterile",D418+1826, "NA")</f>
        <v>NA</v>
      </c>
      <c r="F418" s="11" t="s">
        <v>7</v>
      </c>
    </row>
    <row r="419" customFormat="false" ht="38.6" hidden="false" customHeight="false" outlineLevel="0" collapsed="false">
      <c r="A419" s="7" t="s">
        <v>609</v>
      </c>
      <c r="B419" s="7" t="s">
        <v>610</v>
      </c>
      <c r="C419" s="8" t="n">
        <f aca="false">45-9</f>
        <v>36</v>
      </c>
      <c r="D419" s="9" t="n">
        <v>45058</v>
      </c>
      <c r="E419" s="10" t="str">
        <f aca="false">IF(F419="Sterile",D419+1826, "NA")</f>
        <v>NA</v>
      </c>
      <c r="F419" s="11" t="s">
        <v>7</v>
      </c>
    </row>
    <row r="420" customFormat="false" ht="38.6" hidden="false" customHeight="false" outlineLevel="0" collapsed="false">
      <c r="A420" s="7" t="s">
        <v>611</v>
      </c>
      <c r="B420" s="7" t="s">
        <v>612</v>
      </c>
      <c r="C420" s="8" t="n">
        <f aca="false">24-9</f>
        <v>15</v>
      </c>
      <c r="D420" s="9" t="n">
        <v>45059</v>
      </c>
      <c r="E420" s="10" t="str">
        <f aca="false">IF(F420="Sterile",D420+1826, "NA")</f>
        <v>NA</v>
      </c>
      <c r="F420" s="11" t="s">
        <v>7</v>
      </c>
    </row>
    <row r="421" customFormat="false" ht="38.6" hidden="false" customHeight="false" outlineLevel="0" collapsed="false">
      <c r="A421" s="7" t="s">
        <v>611</v>
      </c>
      <c r="B421" s="7" t="s">
        <v>613</v>
      </c>
      <c r="C421" s="8" t="n">
        <f aca="false">21</f>
        <v>21</v>
      </c>
      <c r="D421" s="9" t="n">
        <v>45105</v>
      </c>
      <c r="E421" s="10" t="str">
        <f aca="false">IF(F421="Sterile",D421+1826, "NA")</f>
        <v>NA</v>
      </c>
      <c r="F421" s="11" t="s">
        <v>7</v>
      </c>
    </row>
    <row r="422" customFormat="false" ht="38.6" hidden="false" customHeight="false" outlineLevel="0" collapsed="false">
      <c r="A422" s="7" t="s">
        <v>614</v>
      </c>
      <c r="B422" s="7" t="s">
        <v>615</v>
      </c>
      <c r="C422" s="8" t="n">
        <f aca="false">21-12-6</f>
        <v>3</v>
      </c>
      <c r="D422" s="9" t="n">
        <v>45059</v>
      </c>
      <c r="E422" s="10" t="str">
        <f aca="false">IF(F422="Sterile",D422+1826, "NA")</f>
        <v>NA</v>
      </c>
      <c r="F422" s="11" t="s">
        <v>7</v>
      </c>
    </row>
    <row r="423" customFormat="false" ht="38.6" hidden="false" customHeight="false" outlineLevel="0" collapsed="false">
      <c r="A423" s="7" t="s">
        <v>614</v>
      </c>
      <c r="B423" s="7" t="s">
        <v>616</v>
      </c>
      <c r="C423" s="8" t="n">
        <f aca="false">21-12</f>
        <v>9</v>
      </c>
      <c r="D423" s="9" t="n">
        <v>45100</v>
      </c>
      <c r="E423" s="10" t="str">
        <f aca="false">IF(F423="Sterile",D423+1826, "NA")</f>
        <v>NA</v>
      </c>
      <c r="F423" s="11" t="s">
        <v>7</v>
      </c>
    </row>
    <row r="424" customFormat="false" ht="38.6" hidden="false" customHeight="false" outlineLevel="0" collapsed="false">
      <c r="A424" s="7" t="s">
        <v>617</v>
      </c>
      <c r="B424" s="7" t="s">
        <v>618</v>
      </c>
      <c r="C424" s="8" t="n">
        <f aca="false">21-12</f>
        <v>9</v>
      </c>
      <c r="D424" s="9" t="n">
        <v>45063</v>
      </c>
      <c r="E424" s="10" t="str">
        <f aca="false">IF(F424="Sterile",D424+1826, "NA")</f>
        <v>NA</v>
      </c>
      <c r="F424" s="11" t="s">
        <v>7</v>
      </c>
    </row>
    <row r="425" customFormat="false" ht="38.6" hidden="false" customHeight="false" outlineLevel="0" collapsed="false">
      <c r="A425" s="7" t="s">
        <v>617</v>
      </c>
      <c r="B425" s="7" t="s">
        <v>619</v>
      </c>
      <c r="C425" s="8" t="n">
        <f aca="false">21</f>
        <v>21</v>
      </c>
      <c r="D425" s="9" t="n">
        <v>45106</v>
      </c>
      <c r="E425" s="10" t="str">
        <f aca="false">IF(F425="Sterile",D425+1826, "NA")</f>
        <v>NA</v>
      </c>
      <c r="F425" s="11" t="s">
        <v>7</v>
      </c>
    </row>
    <row r="426" customFormat="false" ht="38.6" hidden="false" customHeight="false" outlineLevel="0" collapsed="false">
      <c r="A426" s="7" t="s">
        <v>620</v>
      </c>
      <c r="B426" s="7" t="s">
        <v>621</v>
      </c>
      <c r="C426" s="8" t="n">
        <f aca="false">21</f>
        <v>21</v>
      </c>
      <c r="D426" s="9" t="n">
        <v>45058</v>
      </c>
      <c r="E426" s="10" t="str">
        <f aca="false">IF(F426="Sterile",D426+1826, "NA")</f>
        <v>NA</v>
      </c>
      <c r="F426" s="11" t="s">
        <v>7</v>
      </c>
    </row>
    <row r="427" customFormat="false" ht="38.6" hidden="false" customHeight="false" outlineLevel="0" collapsed="false">
      <c r="A427" s="7" t="s">
        <v>622</v>
      </c>
      <c r="B427" s="7" t="s">
        <v>623</v>
      </c>
      <c r="C427" s="8" t="n">
        <f aca="false">21</f>
        <v>21</v>
      </c>
      <c r="D427" s="9" t="n">
        <v>45063</v>
      </c>
      <c r="E427" s="10" t="str">
        <f aca="false">IF(F427="Sterile",D427+1826, "NA")</f>
        <v>NA</v>
      </c>
      <c r="F427" s="11" t="s">
        <v>7</v>
      </c>
    </row>
    <row r="428" customFormat="false" ht="38.6" hidden="false" customHeight="false" outlineLevel="0" collapsed="false">
      <c r="A428" s="7" t="s">
        <v>624</v>
      </c>
      <c r="B428" s="7" t="s">
        <v>625</v>
      </c>
      <c r="C428" s="8" t="n">
        <f aca="false">21</f>
        <v>21</v>
      </c>
      <c r="D428" s="9" t="n">
        <v>45059</v>
      </c>
      <c r="E428" s="10" t="str">
        <f aca="false">IF(F428="Sterile",D428+1826, "NA")</f>
        <v>NA</v>
      </c>
      <c r="F428" s="11" t="s">
        <v>7</v>
      </c>
    </row>
    <row r="429" customFormat="false" ht="38.6" hidden="false" customHeight="false" outlineLevel="0" collapsed="false">
      <c r="A429" s="7" t="s">
        <v>624</v>
      </c>
      <c r="B429" s="7" t="s">
        <v>626</v>
      </c>
      <c r="C429" s="8" t="n">
        <f aca="false">21</f>
        <v>21</v>
      </c>
      <c r="D429" s="9" t="n">
        <v>45107</v>
      </c>
      <c r="E429" s="10" t="str">
        <f aca="false">IF(F429="Sterile",D429+1826, "NA")</f>
        <v>NA</v>
      </c>
      <c r="F429" s="11" t="s">
        <v>7</v>
      </c>
    </row>
    <row r="430" customFormat="false" ht="38.6" hidden="false" customHeight="false" outlineLevel="0" collapsed="false">
      <c r="A430" s="7" t="s">
        <v>627</v>
      </c>
      <c r="B430" s="7" t="s">
        <v>628</v>
      </c>
      <c r="C430" s="8" t="n">
        <f aca="false">27</f>
        <v>27</v>
      </c>
      <c r="D430" s="9" t="n">
        <v>45058</v>
      </c>
      <c r="E430" s="10" t="str">
        <f aca="false">IF(F430="Sterile",D430+1826, "NA")</f>
        <v>NA</v>
      </c>
      <c r="F430" s="11" t="s">
        <v>7</v>
      </c>
    </row>
    <row r="431" customFormat="false" ht="38.6" hidden="false" customHeight="false" outlineLevel="0" collapsed="false">
      <c r="A431" s="7" t="s">
        <v>627</v>
      </c>
      <c r="B431" s="7" t="s">
        <v>629</v>
      </c>
      <c r="C431" s="8" t="n">
        <f aca="false">21</f>
        <v>21</v>
      </c>
      <c r="D431" s="9" t="n">
        <v>45085</v>
      </c>
      <c r="E431" s="10" t="str">
        <f aca="false">IF(F431="Sterile",D431+1826, "NA")</f>
        <v>NA</v>
      </c>
      <c r="F431" s="11" t="s">
        <v>7</v>
      </c>
    </row>
    <row r="432" customFormat="false" ht="38.6" hidden="false" customHeight="false" outlineLevel="0" collapsed="false">
      <c r="A432" s="7" t="s">
        <v>627</v>
      </c>
      <c r="B432" s="7" t="s">
        <v>630</v>
      </c>
      <c r="C432" s="8" t="n">
        <f aca="false">24</f>
        <v>24</v>
      </c>
      <c r="D432" s="9" t="n">
        <v>45098</v>
      </c>
      <c r="E432" s="10" t="str">
        <f aca="false">IF(F432="Sterile",D432+1826, "NA")</f>
        <v>NA</v>
      </c>
      <c r="F432" s="11" t="s">
        <v>7</v>
      </c>
    </row>
    <row r="433" customFormat="false" ht="38.6" hidden="false" customHeight="false" outlineLevel="0" collapsed="false">
      <c r="A433" s="7" t="s">
        <v>631</v>
      </c>
      <c r="B433" s="7" t="s">
        <v>632</v>
      </c>
      <c r="C433" s="8" t="n">
        <f aca="false">42</f>
        <v>42</v>
      </c>
      <c r="D433" s="9" t="n">
        <v>45059</v>
      </c>
      <c r="E433" s="10" t="str">
        <f aca="false">IF(F433="Sterile",D433+1826, "NA")</f>
        <v>NA</v>
      </c>
      <c r="F433" s="11" t="s">
        <v>7</v>
      </c>
    </row>
    <row r="434" customFormat="false" ht="38.6" hidden="false" customHeight="false" outlineLevel="0" collapsed="false">
      <c r="A434" s="7" t="s">
        <v>631</v>
      </c>
      <c r="B434" s="7" t="s">
        <v>633</v>
      </c>
      <c r="C434" s="8" t="n">
        <f aca="false">21</f>
        <v>21</v>
      </c>
      <c r="D434" s="9" t="n">
        <v>45083</v>
      </c>
      <c r="E434" s="10" t="str">
        <f aca="false">IF(F434="Sterile",D434+1826, "NA")</f>
        <v>NA</v>
      </c>
      <c r="F434" s="11" t="s">
        <v>7</v>
      </c>
    </row>
    <row r="435" customFormat="false" ht="38.6" hidden="false" customHeight="false" outlineLevel="0" collapsed="false">
      <c r="A435" s="7" t="s">
        <v>631</v>
      </c>
      <c r="B435" s="7" t="s">
        <v>634</v>
      </c>
      <c r="C435" s="8" t="n">
        <f aca="false">42</f>
        <v>42</v>
      </c>
      <c r="D435" s="9" t="n">
        <v>45097</v>
      </c>
      <c r="E435" s="10" t="str">
        <f aca="false">IF(F435="Sterile",D435+1826, "NA")</f>
        <v>NA</v>
      </c>
      <c r="F435" s="11" t="s">
        <v>7</v>
      </c>
    </row>
    <row r="436" customFormat="false" ht="38.6" hidden="false" customHeight="false" outlineLevel="0" collapsed="false">
      <c r="A436" s="7" t="s">
        <v>635</v>
      </c>
      <c r="B436" s="7" t="s">
        <v>636</v>
      </c>
      <c r="C436" s="8" t="n">
        <f aca="false">54-6+6</f>
        <v>54</v>
      </c>
      <c r="D436" s="9" t="n">
        <v>45058</v>
      </c>
      <c r="E436" s="10" t="str">
        <f aca="false">IF(F436="Sterile",D436+1826, "NA")</f>
        <v>NA</v>
      </c>
      <c r="F436" s="11" t="s">
        <v>7</v>
      </c>
    </row>
    <row r="437" customFormat="false" ht="38.6" hidden="false" customHeight="false" outlineLevel="0" collapsed="false">
      <c r="A437" s="7" t="s">
        <v>635</v>
      </c>
      <c r="B437" s="7" t="s">
        <v>637</v>
      </c>
      <c r="C437" s="8" t="n">
        <f aca="false">36</f>
        <v>36</v>
      </c>
      <c r="D437" s="9" t="n">
        <v>45076</v>
      </c>
      <c r="E437" s="10" t="str">
        <f aca="false">IF(F437="Sterile",D437+1826, "NA")</f>
        <v>NA</v>
      </c>
      <c r="F437" s="11" t="s">
        <v>7</v>
      </c>
    </row>
    <row r="438" customFormat="false" ht="38.6" hidden="false" customHeight="false" outlineLevel="0" collapsed="false">
      <c r="A438" s="12" t="s">
        <v>638</v>
      </c>
      <c r="B438" s="7" t="s">
        <v>639</v>
      </c>
      <c r="C438" s="8" t="n">
        <v>51</v>
      </c>
      <c r="D438" s="9" t="n">
        <v>45032</v>
      </c>
      <c r="E438" s="10" t="str">
        <f aca="false">IF(F438="Sterile",D438+1826, "NA")</f>
        <v>NA</v>
      </c>
      <c r="F438" s="11" t="s">
        <v>7</v>
      </c>
    </row>
    <row r="439" customFormat="false" ht="38.6" hidden="false" customHeight="false" outlineLevel="0" collapsed="false">
      <c r="A439" s="7" t="s">
        <v>638</v>
      </c>
      <c r="B439" s="7" t="s">
        <v>640</v>
      </c>
      <c r="C439" s="8" t="n">
        <f aca="false">45</f>
        <v>45</v>
      </c>
      <c r="D439" s="9" t="n">
        <v>45084</v>
      </c>
      <c r="E439" s="10" t="str">
        <f aca="false">IF(F439="Sterile",D439+1826, "NA")</f>
        <v>NA</v>
      </c>
      <c r="F439" s="11" t="s">
        <v>7</v>
      </c>
    </row>
    <row r="440" customFormat="false" ht="38.6" hidden="false" customHeight="false" outlineLevel="0" collapsed="false">
      <c r="A440" s="12" t="s">
        <v>641</v>
      </c>
      <c r="B440" s="7" t="s">
        <v>642</v>
      </c>
      <c r="C440" s="8" t="n">
        <f aca="false">66-6+6</f>
        <v>66</v>
      </c>
      <c r="D440" s="9" t="n">
        <v>45055</v>
      </c>
      <c r="E440" s="10" t="str">
        <f aca="false">IF(F440="Sterile",D440+1825, "NA")</f>
        <v>NA</v>
      </c>
      <c r="F440" s="11" t="s">
        <v>7</v>
      </c>
    </row>
    <row r="441" customFormat="false" ht="38.6" hidden="false" customHeight="false" outlineLevel="0" collapsed="false">
      <c r="A441" s="7" t="s">
        <v>641</v>
      </c>
      <c r="B441" s="7" t="s">
        <v>643</v>
      </c>
      <c r="C441" s="8" t="n">
        <f aca="false">45</f>
        <v>45</v>
      </c>
      <c r="D441" s="9" t="n">
        <v>45084</v>
      </c>
      <c r="E441" s="10" t="str">
        <f aca="false">IF(F441="Sterile",D441+1826, "NA")</f>
        <v>NA</v>
      </c>
      <c r="F441" s="11" t="s">
        <v>7</v>
      </c>
    </row>
    <row r="442" customFormat="false" ht="38.6" hidden="false" customHeight="false" outlineLevel="0" collapsed="false">
      <c r="A442" s="12" t="s">
        <v>644</v>
      </c>
      <c r="B442" s="7" t="s">
        <v>645</v>
      </c>
      <c r="C442" s="8" t="n">
        <v>84</v>
      </c>
      <c r="D442" s="9" t="n">
        <v>45032</v>
      </c>
      <c r="E442" s="10" t="str">
        <f aca="false">IF(F442="Sterile",D442+1825, "NA")</f>
        <v>NA</v>
      </c>
      <c r="F442" s="11" t="s">
        <v>7</v>
      </c>
    </row>
    <row r="443" customFormat="false" ht="38.6" hidden="false" customHeight="false" outlineLevel="0" collapsed="false">
      <c r="A443" s="7" t="s">
        <v>644</v>
      </c>
      <c r="B443" s="7" t="s">
        <v>646</v>
      </c>
      <c r="C443" s="8" t="n">
        <f aca="false">21</f>
        <v>21</v>
      </c>
      <c r="D443" s="9" t="n">
        <v>45076</v>
      </c>
      <c r="E443" s="10" t="str">
        <f aca="false">IF(F443="Sterile",D443+1826, "NA")</f>
        <v>NA</v>
      </c>
      <c r="F443" s="11" t="s">
        <v>7</v>
      </c>
    </row>
    <row r="444" customFormat="false" ht="38.6" hidden="false" customHeight="false" outlineLevel="0" collapsed="false">
      <c r="A444" s="7" t="s">
        <v>644</v>
      </c>
      <c r="B444" s="7" t="s">
        <v>647</v>
      </c>
      <c r="C444" s="8" t="n">
        <f aca="false">33</f>
        <v>33</v>
      </c>
      <c r="D444" s="9" t="n">
        <v>45140</v>
      </c>
      <c r="E444" s="10" t="str">
        <f aca="false">IF(F444="Sterile",D444+1826, "NA")</f>
        <v>NA</v>
      </c>
      <c r="F444" s="11" t="s">
        <v>7</v>
      </c>
    </row>
    <row r="445" customFormat="false" ht="38.6" hidden="false" customHeight="false" outlineLevel="0" collapsed="false">
      <c r="A445" s="12" t="s">
        <v>648</v>
      </c>
      <c r="B445" s="7" t="s">
        <v>649</v>
      </c>
      <c r="C445" s="8" t="n">
        <v>36</v>
      </c>
      <c r="D445" s="9" t="n">
        <v>44971</v>
      </c>
      <c r="E445" s="10" t="str">
        <f aca="false">IF(F445="Sterile",D445+1825, "NA")</f>
        <v>NA</v>
      </c>
      <c r="F445" s="11" t="s">
        <v>7</v>
      </c>
    </row>
    <row r="446" customFormat="false" ht="38.6" hidden="false" customHeight="false" outlineLevel="0" collapsed="false">
      <c r="A446" s="7" t="s">
        <v>648</v>
      </c>
      <c r="B446" s="7" t="s">
        <v>650</v>
      </c>
      <c r="C446" s="8" t="n">
        <f aca="false">21</f>
        <v>21</v>
      </c>
      <c r="D446" s="9" t="n">
        <v>45063</v>
      </c>
      <c r="E446" s="10" t="str">
        <f aca="false">IF(F446="Sterile",D446+1826, "NA")</f>
        <v>NA</v>
      </c>
      <c r="F446" s="11" t="s">
        <v>7</v>
      </c>
    </row>
    <row r="447" customFormat="false" ht="38.6" hidden="false" customHeight="false" outlineLevel="0" collapsed="false">
      <c r="A447" s="7" t="s">
        <v>648</v>
      </c>
      <c r="B447" s="7" t="s">
        <v>651</v>
      </c>
      <c r="C447" s="8" t="n">
        <f aca="false">48</f>
        <v>48</v>
      </c>
      <c r="D447" s="9" t="n">
        <v>45076</v>
      </c>
      <c r="E447" s="10" t="str">
        <f aca="false">IF(F447="Sterile",D447+1826, "NA")</f>
        <v>NA</v>
      </c>
      <c r="F447" s="11" t="s">
        <v>7</v>
      </c>
    </row>
    <row r="448" customFormat="false" ht="38.6" hidden="false" customHeight="false" outlineLevel="0" collapsed="false">
      <c r="A448" s="7" t="s">
        <v>648</v>
      </c>
      <c r="B448" s="7" t="s">
        <v>652</v>
      </c>
      <c r="C448" s="8" t="n">
        <f aca="false">36</f>
        <v>36</v>
      </c>
      <c r="D448" s="9" t="n">
        <v>45140</v>
      </c>
      <c r="E448" s="10" t="str">
        <f aca="false">IF(F448="Sterile",D448+1826, "NA")</f>
        <v>NA</v>
      </c>
      <c r="F448" s="11" t="s">
        <v>7</v>
      </c>
    </row>
    <row r="449" customFormat="false" ht="38.6" hidden="false" customHeight="false" outlineLevel="0" collapsed="false">
      <c r="A449" s="12" t="s">
        <v>653</v>
      </c>
      <c r="B449" s="7" t="s">
        <v>654</v>
      </c>
      <c r="C449" s="8" t="n">
        <v>33</v>
      </c>
      <c r="D449" s="9" t="n">
        <v>44971</v>
      </c>
      <c r="E449" s="10" t="str">
        <f aca="false">IF(F449="Sterile",D449+1825, "NA")</f>
        <v>NA</v>
      </c>
      <c r="F449" s="11" t="s">
        <v>7</v>
      </c>
    </row>
    <row r="450" customFormat="false" ht="38.6" hidden="false" customHeight="false" outlineLevel="0" collapsed="false">
      <c r="A450" s="7" t="s">
        <v>653</v>
      </c>
      <c r="B450" s="7" t="s">
        <v>655</v>
      </c>
      <c r="C450" s="8" t="n">
        <f aca="false">21</f>
        <v>21</v>
      </c>
      <c r="D450" s="9" t="n">
        <v>45062</v>
      </c>
      <c r="E450" s="10" t="str">
        <f aca="false">IF(F450="Sterile",D450+1826, "NA")</f>
        <v>NA</v>
      </c>
      <c r="F450" s="11" t="s">
        <v>7</v>
      </c>
    </row>
    <row r="451" customFormat="false" ht="38.6" hidden="false" customHeight="false" outlineLevel="0" collapsed="false">
      <c r="A451" s="7" t="s">
        <v>653</v>
      </c>
      <c r="B451" s="7" t="s">
        <v>656</v>
      </c>
      <c r="C451" s="8" t="n">
        <f aca="false">51</f>
        <v>51</v>
      </c>
      <c r="D451" s="9" t="n">
        <v>45066</v>
      </c>
      <c r="E451" s="10" t="str">
        <f aca="false">IF(F451="Sterile",D451+1826, "NA")</f>
        <v>NA</v>
      </c>
      <c r="F451" s="11" t="s">
        <v>7</v>
      </c>
    </row>
    <row r="452" customFormat="false" ht="38.6" hidden="false" customHeight="false" outlineLevel="0" collapsed="false">
      <c r="A452" s="7" t="s">
        <v>653</v>
      </c>
      <c r="B452" s="7" t="s">
        <v>657</v>
      </c>
      <c r="C452" s="8" t="n">
        <f aca="false">36</f>
        <v>36</v>
      </c>
      <c r="D452" s="9" t="n">
        <v>45140</v>
      </c>
      <c r="E452" s="10" t="str">
        <f aca="false">IF(F452="Sterile",D452+1826, "NA")</f>
        <v>NA</v>
      </c>
      <c r="F452" s="11" t="s">
        <v>7</v>
      </c>
    </row>
    <row r="453" customFormat="false" ht="38.6" hidden="false" customHeight="false" outlineLevel="0" collapsed="false">
      <c r="A453" s="12" t="s">
        <v>658</v>
      </c>
      <c r="B453" s="7" t="s">
        <v>659</v>
      </c>
      <c r="C453" s="8" t="n">
        <v>24</v>
      </c>
      <c r="D453" s="9" t="n">
        <v>44971</v>
      </c>
      <c r="E453" s="10" t="str">
        <f aca="false">IF(F453="Sterile",D453+1825, "NA")</f>
        <v>NA</v>
      </c>
      <c r="F453" s="11" t="s">
        <v>7</v>
      </c>
    </row>
    <row r="454" customFormat="false" ht="38.6" hidden="false" customHeight="false" outlineLevel="0" collapsed="false">
      <c r="A454" s="7" t="s">
        <v>658</v>
      </c>
      <c r="B454" s="7" t="s">
        <v>660</v>
      </c>
      <c r="C454" s="8" t="n">
        <f aca="false">21</f>
        <v>21</v>
      </c>
      <c r="D454" s="9" t="n">
        <v>45062</v>
      </c>
      <c r="E454" s="10" t="str">
        <f aca="false">IF(F454="Sterile",D454+1826, "NA")</f>
        <v>NA</v>
      </c>
      <c r="F454" s="11" t="s">
        <v>7</v>
      </c>
    </row>
    <row r="455" customFormat="false" ht="38.6" hidden="false" customHeight="false" outlineLevel="0" collapsed="false">
      <c r="A455" s="7" t="s">
        <v>658</v>
      </c>
      <c r="B455" s="7" t="s">
        <v>661</v>
      </c>
      <c r="C455" s="8" t="n">
        <f aca="false">60</f>
        <v>60</v>
      </c>
      <c r="D455" s="9" t="n">
        <v>45070</v>
      </c>
      <c r="E455" s="10" t="str">
        <f aca="false">IF(F455="Sterile",D455+1826, "NA")</f>
        <v>NA</v>
      </c>
      <c r="F455" s="11" t="s">
        <v>7</v>
      </c>
    </row>
    <row r="456" customFormat="false" ht="38.6" hidden="false" customHeight="false" outlineLevel="0" collapsed="false">
      <c r="A456" s="7" t="s">
        <v>658</v>
      </c>
      <c r="B456" s="7" t="s">
        <v>662</v>
      </c>
      <c r="C456" s="8" t="n">
        <f aca="false">36</f>
        <v>36</v>
      </c>
      <c r="D456" s="9" t="n">
        <v>45140</v>
      </c>
      <c r="E456" s="10" t="str">
        <f aca="false">IF(F456="Sterile",D456+1826, "NA")</f>
        <v>NA</v>
      </c>
      <c r="F456" s="11" t="s">
        <v>7</v>
      </c>
    </row>
    <row r="457" customFormat="false" ht="38.6" hidden="false" customHeight="false" outlineLevel="0" collapsed="false">
      <c r="A457" s="12" t="s">
        <v>663</v>
      </c>
      <c r="B457" s="7" t="s">
        <v>664</v>
      </c>
      <c r="C457" s="8" t="n">
        <v>39</v>
      </c>
      <c r="D457" s="9" t="n">
        <v>44971</v>
      </c>
      <c r="E457" s="10" t="str">
        <f aca="false">IF(F457="Sterile",D457+1825, "NA")</f>
        <v>NA</v>
      </c>
      <c r="F457" s="11" t="s">
        <v>7</v>
      </c>
    </row>
    <row r="458" customFormat="false" ht="38.6" hidden="false" customHeight="false" outlineLevel="0" collapsed="false">
      <c r="A458" s="7" t="s">
        <v>663</v>
      </c>
      <c r="B458" s="7" t="s">
        <v>665</v>
      </c>
      <c r="C458" s="8" t="n">
        <f aca="false">21</f>
        <v>21</v>
      </c>
      <c r="D458" s="9" t="n">
        <v>45063</v>
      </c>
      <c r="E458" s="10" t="str">
        <f aca="false">IF(F458="Sterile",D458+1826, "NA")</f>
        <v>NA</v>
      </c>
      <c r="F458" s="11" t="s">
        <v>7</v>
      </c>
    </row>
    <row r="459" customFormat="false" ht="38.6" hidden="false" customHeight="false" outlineLevel="0" collapsed="false">
      <c r="A459" s="7" t="s">
        <v>663</v>
      </c>
      <c r="B459" s="7" t="s">
        <v>666</v>
      </c>
      <c r="C459" s="8" t="n">
        <f aca="false">27</f>
        <v>27</v>
      </c>
      <c r="D459" s="9" t="n">
        <v>45071</v>
      </c>
      <c r="E459" s="10" t="str">
        <f aca="false">IF(F459="Sterile",D459+1826, "NA")</f>
        <v>NA</v>
      </c>
      <c r="F459" s="11" t="s">
        <v>7</v>
      </c>
    </row>
    <row r="460" customFormat="false" ht="38.6" hidden="false" customHeight="false" outlineLevel="0" collapsed="false">
      <c r="A460" s="7" t="s">
        <v>663</v>
      </c>
      <c r="B460" s="7" t="s">
        <v>667</v>
      </c>
      <c r="C460" s="8" t="n">
        <f aca="false">51</f>
        <v>51</v>
      </c>
      <c r="D460" s="9" t="n">
        <v>45099</v>
      </c>
      <c r="E460" s="10" t="str">
        <f aca="false">IF(F460="Sterile",D460+1826, "NA")</f>
        <v>NA</v>
      </c>
      <c r="F460" s="11" t="s">
        <v>7</v>
      </c>
    </row>
    <row r="461" customFormat="false" ht="38.6" hidden="false" customHeight="false" outlineLevel="0" collapsed="false">
      <c r="A461" s="12" t="s">
        <v>668</v>
      </c>
      <c r="B461" s="7" t="s">
        <v>669</v>
      </c>
      <c r="C461" s="8" t="n">
        <v>66</v>
      </c>
      <c r="D461" s="9" t="n">
        <v>44971</v>
      </c>
      <c r="E461" s="10" t="str">
        <f aca="false">IF(F461="Sterile",D461+1825, "NA")</f>
        <v>NA</v>
      </c>
      <c r="F461" s="11" t="s">
        <v>7</v>
      </c>
    </row>
    <row r="462" customFormat="false" ht="38.6" hidden="false" customHeight="false" outlineLevel="0" collapsed="false">
      <c r="A462" s="7" t="s">
        <v>668</v>
      </c>
      <c r="B462" s="7" t="s">
        <v>670</v>
      </c>
      <c r="C462" s="8" t="n">
        <f aca="false">30</f>
        <v>30</v>
      </c>
      <c r="D462" s="9" t="n">
        <v>45058</v>
      </c>
      <c r="E462" s="10" t="str">
        <f aca="false">IF(F462="Sterile",D462+1826, "NA")</f>
        <v>NA</v>
      </c>
      <c r="F462" s="11" t="s">
        <v>7</v>
      </c>
    </row>
    <row r="463" customFormat="false" ht="38.6" hidden="false" customHeight="false" outlineLevel="0" collapsed="false">
      <c r="A463" s="7" t="s">
        <v>668</v>
      </c>
      <c r="B463" s="7" t="s">
        <v>671</v>
      </c>
      <c r="C463" s="8" t="n">
        <f aca="false">48</f>
        <v>48</v>
      </c>
      <c r="D463" s="9" t="n">
        <v>45076</v>
      </c>
      <c r="E463" s="10" t="str">
        <f aca="false">IF(F463="Sterile",D463+1826, "NA")</f>
        <v>NA</v>
      </c>
      <c r="F463" s="11" t="s">
        <v>7</v>
      </c>
    </row>
    <row r="464" customFormat="false" ht="38.6" hidden="false" customHeight="false" outlineLevel="0" collapsed="false">
      <c r="A464" s="12" t="s">
        <v>672</v>
      </c>
      <c r="B464" s="7" t="s">
        <v>673</v>
      </c>
      <c r="C464" s="8" t="n">
        <f aca="false">60-6-6-3</f>
        <v>45</v>
      </c>
      <c r="D464" s="9" t="n">
        <v>44954</v>
      </c>
      <c r="E464" s="10" t="str">
        <f aca="false">IF(F464="Sterile",D464+1825, "NA")</f>
        <v>NA</v>
      </c>
      <c r="F464" s="11" t="s">
        <v>7</v>
      </c>
    </row>
    <row r="465" customFormat="false" ht="38.6" hidden="false" customHeight="false" outlineLevel="0" collapsed="false">
      <c r="A465" s="12" t="s">
        <v>672</v>
      </c>
      <c r="B465" s="7" t="s">
        <v>674</v>
      </c>
      <c r="C465" s="8" t="n">
        <f aca="false">120</f>
        <v>120</v>
      </c>
      <c r="D465" s="9" t="n">
        <v>45055</v>
      </c>
      <c r="E465" s="10" t="str">
        <f aca="false">IF(F465="Sterile",D465+1825, "NA")</f>
        <v>NA</v>
      </c>
      <c r="F465" s="11" t="s">
        <v>7</v>
      </c>
    </row>
    <row r="466" customFormat="false" ht="38.6" hidden="false" customHeight="false" outlineLevel="0" collapsed="false">
      <c r="A466" s="7" t="s">
        <v>672</v>
      </c>
      <c r="B466" s="7" t="s">
        <v>675</v>
      </c>
      <c r="C466" s="8" t="n">
        <f aca="false">57</f>
        <v>57</v>
      </c>
      <c r="D466" s="9" t="n">
        <v>45076</v>
      </c>
      <c r="E466" s="10" t="str">
        <f aca="false">IF(F466="Sterile",D466+1826, "NA")</f>
        <v>NA</v>
      </c>
      <c r="F466" s="11" t="s">
        <v>7</v>
      </c>
    </row>
    <row r="467" customFormat="false" ht="38.6" hidden="false" customHeight="false" outlineLevel="0" collapsed="false">
      <c r="A467" s="7" t="s">
        <v>672</v>
      </c>
      <c r="B467" s="7" t="s">
        <v>676</v>
      </c>
      <c r="C467" s="8" t="n">
        <f aca="false">30</f>
        <v>30</v>
      </c>
      <c r="D467" s="9" t="n">
        <v>45140</v>
      </c>
      <c r="E467" s="10" t="str">
        <f aca="false">IF(F467="Sterile",D467+1826, "NA")</f>
        <v>NA</v>
      </c>
      <c r="F467" s="11" t="s">
        <v>7</v>
      </c>
    </row>
    <row r="468" customFormat="false" ht="38.6" hidden="false" customHeight="false" outlineLevel="0" collapsed="false">
      <c r="A468" s="12" t="s">
        <v>677</v>
      </c>
      <c r="B468" s="7" t="s">
        <v>678</v>
      </c>
      <c r="C468" s="8" t="n">
        <f aca="false">81-6-3-6-6-6</f>
        <v>54</v>
      </c>
      <c r="D468" s="9" t="n">
        <v>44953</v>
      </c>
      <c r="E468" s="10" t="str">
        <f aca="false">IF(F468="Sterile",D468+1825, "NA")</f>
        <v>NA</v>
      </c>
      <c r="F468" s="11" t="s">
        <v>7</v>
      </c>
    </row>
    <row r="469" customFormat="false" ht="38.6" hidden="false" customHeight="false" outlineLevel="0" collapsed="false">
      <c r="A469" s="7" t="s">
        <v>677</v>
      </c>
      <c r="B469" s="7" t="s">
        <v>679</v>
      </c>
      <c r="C469" s="8" t="n">
        <f aca="false">159</f>
        <v>159</v>
      </c>
      <c r="D469" s="9" t="n">
        <v>45058</v>
      </c>
      <c r="E469" s="10" t="str">
        <f aca="false">IF(F469="Sterile",D469+1826, "NA")</f>
        <v>NA</v>
      </c>
      <c r="F469" s="11" t="s">
        <v>7</v>
      </c>
    </row>
    <row r="470" customFormat="false" ht="38.6" hidden="false" customHeight="false" outlineLevel="0" collapsed="false">
      <c r="A470" s="7" t="s">
        <v>677</v>
      </c>
      <c r="B470" s="7" t="s">
        <v>680</v>
      </c>
      <c r="C470" s="8" t="n">
        <f aca="false">150</f>
        <v>150</v>
      </c>
      <c r="D470" s="9" t="n">
        <v>45071</v>
      </c>
      <c r="E470" s="10" t="str">
        <f aca="false">IF(F470="Sterile",D470+1826, "NA")</f>
        <v>NA</v>
      </c>
      <c r="F470" s="11" t="s">
        <v>7</v>
      </c>
    </row>
    <row r="471" customFormat="false" ht="38.6" hidden="false" customHeight="false" outlineLevel="0" collapsed="false">
      <c r="A471" s="7" t="s">
        <v>677</v>
      </c>
      <c r="B471" s="7" t="s">
        <v>681</v>
      </c>
      <c r="C471" s="8" t="n">
        <f aca="false">51</f>
        <v>51</v>
      </c>
      <c r="D471" s="9" t="n">
        <v>45140</v>
      </c>
      <c r="E471" s="10" t="str">
        <f aca="false">IF(F471="Sterile",D471+1826, "NA")</f>
        <v>NA</v>
      </c>
      <c r="F471" s="11" t="s">
        <v>7</v>
      </c>
    </row>
    <row r="472" customFormat="false" ht="38.6" hidden="false" customHeight="false" outlineLevel="0" collapsed="false">
      <c r="A472" s="12" t="s">
        <v>682</v>
      </c>
      <c r="B472" s="7" t="s">
        <v>683</v>
      </c>
      <c r="C472" s="8" t="n">
        <f aca="false">51-6-9-6-3-6</f>
        <v>21</v>
      </c>
      <c r="D472" s="9" t="n">
        <v>44919</v>
      </c>
      <c r="E472" s="10" t="str">
        <f aca="false">IF(F472="Sterile",D472+1825, "NA")</f>
        <v>NA</v>
      </c>
      <c r="F472" s="11" t="s">
        <v>7</v>
      </c>
    </row>
    <row r="473" customFormat="false" ht="38.6" hidden="false" customHeight="false" outlineLevel="0" collapsed="false">
      <c r="A473" s="12" t="s">
        <v>682</v>
      </c>
      <c r="B473" s="7" t="s">
        <v>684</v>
      </c>
      <c r="C473" s="8" t="n">
        <v>66</v>
      </c>
      <c r="D473" s="9" t="n">
        <v>44953</v>
      </c>
      <c r="E473" s="10" t="str">
        <f aca="false">IF(F473="Sterile",D473+1825, "NA")</f>
        <v>NA</v>
      </c>
      <c r="F473" s="11" t="s">
        <v>7</v>
      </c>
    </row>
    <row r="474" customFormat="false" ht="38.6" hidden="false" customHeight="false" outlineLevel="0" collapsed="false">
      <c r="A474" s="12" t="s">
        <v>682</v>
      </c>
      <c r="B474" s="7" t="s">
        <v>685</v>
      </c>
      <c r="C474" s="8" t="n">
        <f aca="false">78</f>
        <v>78</v>
      </c>
      <c r="D474" s="9" t="n">
        <v>45055</v>
      </c>
      <c r="E474" s="10" t="str">
        <f aca="false">IF(F474="Sterile",D474+1825, "NA")</f>
        <v>NA</v>
      </c>
      <c r="F474" s="11" t="s">
        <v>7</v>
      </c>
    </row>
    <row r="475" customFormat="false" ht="38.6" hidden="false" customHeight="false" outlineLevel="0" collapsed="false">
      <c r="A475" s="7" t="s">
        <v>682</v>
      </c>
      <c r="B475" s="7" t="s">
        <v>686</v>
      </c>
      <c r="C475" s="8" t="n">
        <f aca="false">33</f>
        <v>33</v>
      </c>
      <c r="D475" s="9" t="n">
        <v>45066</v>
      </c>
      <c r="E475" s="10" t="str">
        <f aca="false">IF(F475="Sterile",D475+1826, "NA")</f>
        <v>NA</v>
      </c>
      <c r="F475" s="11" t="s">
        <v>7</v>
      </c>
    </row>
    <row r="476" customFormat="false" ht="38.6" hidden="false" customHeight="false" outlineLevel="0" collapsed="false">
      <c r="A476" s="7" t="s">
        <v>682</v>
      </c>
      <c r="B476" s="7" t="s">
        <v>687</v>
      </c>
      <c r="C476" s="8" t="n">
        <f aca="false">66</f>
        <v>66</v>
      </c>
      <c r="D476" s="9" t="n">
        <v>45079</v>
      </c>
      <c r="E476" s="10" t="str">
        <f aca="false">IF(F476="Sterile",D476+1826, "NA")</f>
        <v>NA</v>
      </c>
      <c r="F476" s="11" t="s">
        <v>7</v>
      </c>
    </row>
    <row r="477" customFormat="false" ht="38.6" hidden="false" customHeight="false" outlineLevel="0" collapsed="false">
      <c r="A477" s="7" t="s">
        <v>682</v>
      </c>
      <c r="B477" s="7" t="s">
        <v>688</v>
      </c>
      <c r="C477" s="8" t="n">
        <f aca="false">102</f>
        <v>102</v>
      </c>
      <c r="D477" s="9" t="n">
        <v>45099</v>
      </c>
      <c r="E477" s="10" t="str">
        <f aca="false">IF(F477="Sterile",D477+1826, "NA")</f>
        <v>NA</v>
      </c>
      <c r="F477" s="11" t="s">
        <v>7</v>
      </c>
    </row>
    <row r="478" customFormat="false" ht="38.6" hidden="false" customHeight="false" outlineLevel="0" collapsed="false">
      <c r="A478" s="12" t="s">
        <v>689</v>
      </c>
      <c r="B478" s="7" t="s">
        <v>690</v>
      </c>
      <c r="C478" s="8" t="n">
        <f aca="false">60-6-9-6-6-6-3</f>
        <v>24</v>
      </c>
      <c r="D478" s="9" t="n">
        <v>44953</v>
      </c>
      <c r="E478" s="10" t="str">
        <f aca="false">IF(F478="Sterile",D478+1825, "NA")</f>
        <v>NA</v>
      </c>
      <c r="F478" s="11" t="s">
        <v>7</v>
      </c>
    </row>
    <row r="479" customFormat="false" ht="38.6" hidden="false" customHeight="false" outlineLevel="0" collapsed="false">
      <c r="A479" s="7" t="s">
        <v>689</v>
      </c>
      <c r="B479" s="7" t="s">
        <v>691</v>
      </c>
      <c r="C479" s="8" t="n">
        <f aca="false">123</f>
        <v>123</v>
      </c>
      <c r="D479" s="9" t="n">
        <v>45058</v>
      </c>
      <c r="E479" s="10" t="str">
        <f aca="false">IF(F479="Sterile",D479+1826, "NA")</f>
        <v>NA</v>
      </c>
      <c r="F479" s="11" t="s">
        <v>7</v>
      </c>
    </row>
    <row r="480" customFormat="false" ht="38.6" hidden="false" customHeight="false" outlineLevel="0" collapsed="false">
      <c r="A480" s="7" t="s">
        <v>689</v>
      </c>
      <c r="B480" s="7" t="s">
        <v>692</v>
      </c>
      <c r="C480" s="8" t="n">
        <f aca="false">90</f>
        <v>90</v>
      </c>
      <c r="D480" s="9" t="n">
        <v>45076</v>
      </c>
      <c r="E480" s="10" t="str">
        <f aca="false">IF(F480="Sterile",D480+1826, "NA")</f>
        <v>NA</v>
      </c>
      <c r="F480" s="11" t="s">
        <v>7</v>
      </c>
    </row>
    <row r="481" customFormat="false" ht="38.6" hidden="false" customHeight="false" outlineLevel="0" collapsed="false">
      <c r="A481" s="7" t="s">
        <v>689</v>
      </c>
      <c r="B481" s="7" t="s">
        <v>693</v>
      </c>
      <c r="C481" s="8" t="n">
        <f aca="false">99</f>
        <v>99</v>
      </c>
      <c r="D481" s="9" t="n">
        <v>45099</v>
      </c>
      <c r="E481" s="10" t="str">
        <f aca="false">IF(F481="Sterile",D481+1826, "NA")</f>
        <v>NA</v>
      </c>
      <c r="F481" s="11" t="s">
        <v>7</v>
      </c>
    </row>
    <row r="482" customFormat="false" ht="38.6" hidden="false" customHeight="false" outlineLevel="0" collapsed="false">
      <c r="A482" s="12" t="s">
        <v>694</v>
      </c>
      <c r="B482" s="7" t="s">
        <v>695</v>
      </c>
      <c r="C482" s="8" t="n">
        <f aca="false">54-6-6-3</f>
        <v>39</v>
      </c>
      <c r="D482" s="9" t="n">
        <v>44971</v>
      </c>
      <c r="E482" s="10" t="str">
        <f aca="false">IF(F482="Sterile",D482+1825, "NA")</f>
        <v>NA</v>
      </c>
      <c r="F482" s="11" t="s">
        <v>7</v>
      </c>
    </row>
    <row r="483" customFormat="false" ht="38.6" hidden="false" customHeight="false" outlineLevel="0" collapsed="false">
      <c r="A483" s="7" t="s">
        <v>694</v>
      </c>
      <c r="B483" s="7" t="s">
        <v>696</v>
      </c>
      <c r="C483" s="8" t="n">
        <f aca="false">27</f>
        <v>27</v>
      </c>
      <c r="D483" s="9" t="n">
        <v>45058</v>
      </c>
      <c r="E483" s="10" t="str">
        <f aca="false">IF(F483="Sterile",D483+1826, "NA")</f>
        <v>NA</v>
      </c>
      <c r="F483" s="11" t="s">
        <v>7</v>
      </c>
    </row>
    <row r="484" customFormat="false" ht="38.6" hidden="false" customHeight="false" outlineLevel="0" collapsed="false">
      <c r="A484" s="7" t="s">
        <v>694</v>
      </c>
      <c r="B484" s="7" t="s">
        <v>697</v>
      </c>
      <c r="C484" s="8" t="n">
        <f aca="false">60</f>
        <v>60</v>
      </c>
      <c r="D484" s="9" t="n">
        <v>45076</v>
      </c>
      <c r="E484" s="10" t="str">
        <f aca="false">IF(F484="Sterile",D484+1826, "NA")</f>
        <v>NA</v>
      </c>
      <c r="F484" s="11" t="s">
        <v>7</v>
      </c>
    </row>
    <row r="485" customFormat="false" ht="38.6" hidden="false" customHeight="false" outlineLevel="0" collapsed="false">
      <c r="A485" s="12" t="s">
        <v>698</v>
      </c>
      <c r="B485" s="7" t="s">
        <v>699</v>
      </c>
      <c r="C485" s="8" t="n">
        <f aca="false">60-6-6-3</f>
        <v>45</v>
      </c>
      <c r="D485" s="9" t="n">
        <v>44969</v>
      </c>
      <c r="E485" s="10" t="str">
        <f aca="false">IF(F485="Sterile",D485+1825, "NA")</f>
        <v>NA</v>
      </c>
      <c r="F485" s="11" t="s">
        <v>7</v>
      </c>
    </row>
    <row r="486" customFormat="false" ht="38.6" hidden="false" customHeight="false" outlineLevel="0" collapsed="false">
      <c r="A486" s="7" t="s">
        <v>698</v>
      </c>
      <c r="B486" s="7" t="s">
        <v>700</v>
      </c>
      <c r="C486" s="8" t="n">
        <f aca="false">27</f>
        <v>27</v>
      </c>
      <c r="D486" s="9" t="n">
        <v>45062</v>
      </c>
      <c r="E486" s="10" t="str">
        <f aca="false">IF(F486="Sterile",D486+1826, "NA")</f>
        <v>NA</v>
      </c>
      <c r="F486" s="11" t="s">
        <v>7</v>
      </c>
    </row>
    <row r="487" customFormat="false" ht="38.6" hidden="false" customHeight="false" outlineLevel="0" collapsed="false">
      <c r="A487" s="7" t="s">
        <v>698</v>
      </c>
      <c r="B487" s="7" t="s">
        <v>701</v>
      </c>
      <c r="C487" s="8" t="n">
        <f aca="false">21</f>
        <v>21</v>
      </c>
      <c r="D487" s="9" t="n">
        <v>45076</v>
      </c>
      <c r="E487" s="10" t="str">
        <f aca="false">IF(F487="Sterile",D487+1826, "NA")</f>
        <v>NA</v>
      </c>
      <c r="F487" s="11" t="s">
        <v>7</v>
      </c>
    </row>
    <row r="488" customFormat="false" ht="38.6" hidden="false" customHeight="false" outlineLevel="0" collapsed="false">
      <c r="A488" s="7" t="s">
        <v>698</v>
      </c>
      <c r="B488" s="7" t="s">
        <v>702</v>
      </c>
      <c r="C488" s="8" t="n">
        <f aca="false">75</f>
        <v>75</v>
      </c>
      <c r="D488" s="9" t="n">
        <v>45105</v>
      </c>
      <c r="E488" s="10" t="str">
        <f aca="false">IF(F488="Sterile",D488+1826, "NA")</f>
        <v>NA</v>
      </c>
      <c r="F488" s="11" t="s">
        <v>7</v>
      </c>
    </row>
    <row r="489" customFormat="false" ht="38.6" hidden="false" customHeight="false" outlineLevel="0" collapsed="false">
      <c r="A489" s="12" t="s">
        <v>703</v>
      </c>
      <c r="B489" s="7" t="s">
        <v>704</v>
      </c>
      <c r="C489" s="8" t="n">
        <v>30</v>
      </c>
      <c r="D489" s="9" t="n">
        <v>44975</v>
      </c>
      <c r="E489" s="10" t="str">
        <f aca="false">IF(F489="Sterile",D489+1825, "NA")</f>
        <v>NA</v>
      </c>
      <c r="F489" s="11" t="s">
        <v>7</v>
      </c>
    </row>
    <row r="490" customFormat="false" ht="38.6" hidden="false" customHeight="false" outlineLevel="0" collapsed="false">
      <c r="A490" s="7" t="s">
        <v>703</v>
      </c>
      <c r="B490" s="7" t="s">
        <v>705</v>
      </c>
      <c r="C490" s="8" t="n">
        <f aca="false">21</f>
        <v>21</v>
      </c>
      <c r="D490" s="9" t="n">
        <v>45059</v>
      </c>
      <c r="E490" s="10" t="str">
        <f aca="false">IF(F490="Sterile",D490+1826, "NA")</f>
        <v>NA</v>
      </c>
      <c r="F490" s="11" t="s">
        <v>7</v>
      </c>
    </row>
    <row r="491" customFormat="false" ht="38.6" hidden="false" customHeight="false" outlineLevel="0" collapsed="false">
      <c r="A491" s="7" t="s">
        <v>703</v>
      </c>
      <c r="B491" s="7" t="s">
        <v>706</v>
      </c>
      <c r="C491" s="8" t="n">
        <f aca="false">21</f>
        <v>21</v>
      </c>
      <c r="D491" s="9" t="n">
        <v>45084</v>
      </c>
      <c r="E491" s="10" t="str">
        <f aca="false">IF(F491="Sterile",D491+1826, "NA")</f>
        <v>NA</v>
      </c>
      <c r="F491" s="11" t="s">
        <v>7</v>
      </c>
    </row>
    <row r="492" customFormat="false" ht="38.6" hidden="false" customHeight="false" outlineLevel="0" collapsed="false">
      <c r="A492" s="12" t="s">
        <v>707</v>
      </c>
      <c r="B492" s="7" t="s">
        <v>708</v>
      </c>
      <c r="C492" s="8" t="n">
        <v>75</v>
      </c>
      <c r="D492" s="9" t="n">
        <v>44975</v>
      </c>
      <c r="E492" s="10" t="str">
        <f aca="false">IF(F492="Sterile",D492+1825, "NA")</f>
        <v>NA</v>
      </c>
      <c r="F492" s="11" t="s">
        <v>7</v>
      </c>
    </row>
    <row r="493" customFormat="false" ht="38.6" hidden="false" customHeight="false" outlineLevel="0" collapsed="false">
      <c r="A493" s="7" t="s">
        <v>707</v>
      </c>
      <c r="B493" s="7" t="s">
        <v>709</v>
      </c>
      <c r="C493" s="8" t="n">
        <f aca="false">39</f>
        <v>39</v>
      </c>
      <c r="D493" s="9" t="n">
        <v>45063</v>
      </c>
      <c r="E493" s="10" t="str">
        <f aca="false">IF(F493="Sterile",D493+1826, "NA")</f>
        <v>NA</v>
      </c>
      <c r="F493" s="11" t="s">
        <v>7</v>
      </c>
    </row>
    <row r="494" customFormat="false" ht="38.6" hidden="false" customHeight="false" outlineLevel="0" collapsed="false">
      <c r="A494" s="7" t="s">
        <v>707</v>
      </c>
      <c r="B494" s="7" t="s">
        <v>710</v>
      </c>
      <c r="C494" s="8" t="n">
        <f aca="false">21</f>
        <v>21</v>
      </c>
      <c r="D494" s="9" t="n">
        <v>45084</v>
      </c>
      <c r="E494" s="10" t="str">
        <f aca="false">IF(F494="Sterile",D494+1826, "NA")</f>
        <v>NA</v>
      </c>
      <c r="F494" s="11" t="s">
        <v>7</v>
      </c>
    </row>
    <row r="495" customFormat="false" ht="38.6" hidden="false" customHeight="false" outlineLevel="0" collapsed="false">
      <c r="A495" s="12" t="s">
        <v>711</v>
      </c>
      <c r="B495" s="7" t="s">
        <v>712</v>
      </c>
      <c r="C495" s="8" t="n">
        <f aca="false">78-6</f>
        <v>72</v>
      </c>
      <c r="D495" s="9" t="n">
        <v>44955</v>
      </c>
      <c r="E495" s="10" t="str">
        <f aca="false">IF(F495="Sterile",D495+1825, "NA")</f>
        <v>NA</v>
      </c>
      <c r="F495" s="11" t="s">
        <v>7</v>
      </c>
    </row>
    <row r="496" customFormat="false" ht="38.6" hidden="false" customHeight="false" outlineLevel="0" collapsed="false">
      <c r="A496" s="12" t="s">
        <v>711</v>
      </c>
      <c r="B496" s="7" t="s">
        <v>713</v>
      </c>
      <c r="C496" s="8" t="n">
        <f aca="false">165</f>
        <v>165</v>
      </c>
      <c r="D496" s="9" t="n">
        <v>45055</v>
      </c>
      <c r="E496" s="10" t="str">
        <f aca="false">IF(F496="Sterile",D496+1825, "NA")</f>
        <v>NA</v>
      </c>
      <c r="F496" s="11" t="s">
        <v>7</v>
      </c>
    </row>
    <row r="497" customFormat="false" ht="38.6" hidden="false" customHeight="false" outlineLevel="0" collapsed="false">
      <c r="A497" s="12" t="s">
        <v>714</v>
      </c>
      <c r="B497" s="7" t="s">
        <v>715</v>
      </c>
      <c r="C497" s="8" t="n">
        <f aca="false">69-3-21-3</f>
        <v>42</v>
      </c>
      <c r="D497" s="9" t="n">
        <v>44918</v>
      </c>
      <c r="E497" s="10" t="str">
        <f aca="false">IF(F497="Sterile",D497+1825, "NA")</f>
        <v>NA</v>
      </c>
      <c r="F497" s="11" t="s">
        <v>7</v>
      </c>
    </row>
    <row r="498" customFormat="false" ht="38.6" hidden="false" customHeight="false" outlineLevel="0" collapsed="false">
      <c r="A498" s="12" t="s">
        <v>714</v>
      </c>
      <c r="B498" s="7" t="s">
        <v>716</v>
      </c>
      <c r="C498" s="8" t="n">
        <v>117</v>
      </c>
      <c r="D498" s="9" t="n">
        <v>44955</v>
      </c>
      <c r="E498" s="10" t="str">
        <f aca="false">IF(F498="Sterile",D498+1825, "NA")</f>
        <v>NA</v>
      </c>
      <c r="F498" s="11" t="s">
        <v>7</v>
      </c>
    </row>
    <row r="499" customFormat="false" ht="38.6" hidden="false" customHeight="false" outlineLevel="0" collapsed="false">
      <c r="A499" s="12" t="s">
        <v>714</v>
      </c>
      <c r="B499" s="7" t="s">
        <v>717</v>
      </c>
      <c r="C499" s="8" t="n">
        <v>228</v>
      </c>
      <c r="D499" s="9" t="n">
        <v>45009</v>
      </c>
      <c r="E499" s="10" t="str">
        <f aca="false">IF(F499="Sterile",D499+1825, "NA")</f>
        <v>NA</v>
      </c>
      <c r="F499" s="11" t="s">
        <v>7</v>
      </c>
    </row>
    <row r="500" customFormat="false" ht="38.6" hidden="false" customHeight="false" outlineLevel="0" collapsed="false">
      <c r="A500" s="12" t="s">
        <v>718</v>
      </c>
      <c r="B500" s="7" t="s">
        <v>719</v>
      </c>
      <c r="C500" s="8" t="n">
        <f aca="false">60-3-21-18-3-3</f>
        <v>12</v>
      </c>
      <c r="D500" s="9" t="n">
        <v>44918</v>
      </c>
      <c r="E500" s="10" t="str">
        <f aca="false">IF(F500="Sterile",D500+1825, "NA")</f>
        <v>NA</v>
      </c>
      <c r="F500" s="11" t="s">
        <v>7</v>
      </c>
    </row>
    <row r="501" customFormat="false" ht="38.6" hidden="false" customHeight="false" outlineLevel="0" collapsed="false">
      <c r="A501" s="12" t="s">
        <v>718</v>
      </c>
      <c r="B501" s="7" t="s">
        <v>720</v>
      </c>
      <c r="C501" s="8" t="n">
        <v>126</v>
      </c>
      <c r="D501" s="9" t="n">
        <v>44954</v>
      </c>
      <c r="E501" s="10" t="str">
        <f aca="false">IF(F501="Sterile",D501+1825, "NA")</f>
        <v>NA</v>
      </c>
      <c r="F501" s="11" t="s">
        <v>7</v>
      </c>
    </row>
    <row r="502" customFormat="false" ht="38.6" hidden="false" customHeight="false" outlineLevel="0" collapsed="false">
      <c r="A502" s="12" t="s">
        <v>718</v>
      </c>
      <c r="B502" s="7" t="s">
        <v>721</v>
      </c>
      <c r="C502" s="8" t="n">
        <v>255</v>
      </c>
      <c r="D502" s="9" t="n">
        <v>45009</v>
      </c>
      <c r="E502" s="10" t="str">
        <f aca="false">IF(F502="Sterile",D502+1825, "NA")</f>
        <v>NA</v>
      </c>
      <c r="F502" s="11" t="s">
        <v>7</v>
      </c>
    </row>
    <row r="503" customFormat="false" ht="38.6" hidden="false" customHeight="false" outlineLevel="0" collapsed="false">
      <c r="A503" s="12" t="s">
        <v>722</v>
      </c>
      <c r="B503" s="7" t="s">
        <v>723</v>
      </c>
      <c r="C503" s="8" t="n">
        <f aca="false">45-3-21-3</f>
        <v>18</v>
      </c>
      <c r="D503" s="9" t="n">
        <v>44918</v>
      </c>
      <c r="E503" s="10" t="str">
        <f aca="false">IF(F503="Sterile",D503+1825, "NA")</f>
        <v>NA</v>
      </c>
      <c r="F503" s="11" t="s">
        <v>7</v>
      </c>
    </row>
    <row r="504" customFormat="false" ht="38.6" hidden="false" customHeight="false" outlineLevel="0" collapsed="false">
      <c r="A504" s="12" t="s">
        <v>722</v>
      </c>
      <c r="B504" s="7" t="s">
        <v>724</v>
      </c>
      <c r="C504" s="8" t="n">
        <v>141</v>
      </c>
      <c r="D504" s="9" t="n">
        <v>44953</v>
      </c>
      <c r="E504" s="10" t="str">
        <f aca="false">IF(F504="Sterile",D504+1825, "NA")</f>
        <v>NA</v>
      </c>
      <c r="F504" s="11" t="s">
        <v>7</v>
      </c>
    </row>
    <row r="505" customFormat="false" ht="38.6" hidden="false" customHeight="false" outlineLevel="0" collapsed="false">
      <c r="A505" s="12" t="s">
        <v>722</v>
      </c>
      <c r="B505" s="7" t="s">
        <v>725</v>
      </c>
      <c r="C505" s="8" t="n">
        <v>273</v>
      </c>
      <c r="D505" s="9" t="n">
        <v>45002</v>
      </c>
      <c r="E505" s="10" t="str">
        <f aca="false">IF(F505="Sterile",D505+1825, "NA")</f>
        <v>NA</v>
      </c>
      <c r="F505" s="11" t="s">
        <v>7</v>
      </c>
    </row>
    <row r="506" customFormat="false" ht="38.6" hidden="false" customHeight="false" outlineLevel="0" collapsed="false">
      <c r="A506" s="12" t="s">
        <v>726</v>
      </c>
      <c r="B506" s="7" t="s">
        <v>727</v>
      </c>
      <c r="C506" s="8" t="n">
        <f aca="false">51-3-3</f>
        <v>45</v>
      </c>
      <c r="D506" s="9" t="n">
        <v>44918</v>
      </c>
      <c r="E506" s="10" t="str">
        <f aca="false">IF(F506="Sterile",D506+1825, "NA")</f>
        <v>NA</v>
      </c>
      <c r="F506" s="11" t="s">
        <v>7</v>
      </c>
    </row>
    <row r="507" customFormat="false" ht="38.6" hidden="false" customHeight="false" outlineLevel="0" collapsed="false">
      <c r="A507" s="12" t="s">
        <v>726</v>
      </c>
      <c r="B507" s="7" t="s">
        <v>728</v>
      </c>
      <c r="C507" s="8" t="n">
        <v>87</v>
      </c>
      <c r="D507" s="9" t="n">
        <v>44953</v>
      </c>
      <c r="E507" s="10" t="str">
        <f aca="false">IF(F507="Sterile",D507+1825, "NA")</f>
        <v>NA</v>
      </c>
      <c r="F507" s="11" t="s">
        <v>7</v>
      </c>
    </row>
    <row r="508" customFormat="false" ht="38.6" hidden="false" customHeight="false" outlineLevel="0" collapsed="false">
      <c r="A508" s="12" t="s">
        <v>726</v>
      </c>
      <c r="B508" s="7" t="s">
        <v>729</v>
      </c>
      <c r="C508" s="8" t="n">
        <v>174</v>
      </c>
      <c r="D508" s="9" t="n">
        <v>45002</v>
      </c>
      <c r="E508" s="10" t="str">
        <f aca="false">IF(F508="Sterile",D508+1825, "NA")</f>
        <v>NA</v>
      </c>
      <c r="F508" s="11" t="s">
        <v>7</v>
      </c>
    </row>
    <row r="509" customFormat="false" ht="38.6" hidden="false" customHeight="false" outlineLevel="0" collapsed="false">
      <c r="A509" s="12" t="s">
        <v>730</v>
      </c>
      <c r="B509" s="7" t="s">
        <v>731</v>
      </c>
      <c r="C509" s="8" t="n">
        <f aca="false">33-3-3</f>
        <v>27</v>
      </c>
      <c r="D509" s="9" t="n">
        <v>44918</v>
      </c>
      <c r="E509" s="10" t="str">
        <f aca="false">IF(F509="Sterile",D509+1825, "NA")</f>
        <v>NA</v>
      </c>
      <c r="F509" s="14" t="s">
        <v>7</v>
      </c>
    </row>
    <row r="510" customFormat="false" ht="38.6" hidden="false" customHeight="false" outlineLevel="0" collapsed="false">
      <c r="A510" s="12" t="s">
        <v>730</v>
      </c>
      <c r="B510" s="7" t="s">
        <v>732</v>
      </c>
      <c r="C510" s="8" t="n">
        <v>90</v>
      </c>
      <c r="D510" s="9" t="n">
        <v>44954</v>
      </c>
      <c r="E510" s="10" t="str">
        <f aca="false">IF(F510="Sterile",D510+1825, "NA")</f>
        <v>NA</v>
      </c>
      <c r="F510" s="14" t="s">
        <v>7</v>
      </c>
    </row>
    <row r="511" customFormat="false" ht="38.6" hidden="false" customHeight="false" outlineLevel="0" collapsed="false">
      <c r="A511" s="12" t="s">
        <v>730</v>
      </c>
      <c r="B511" s="7" t="s">
        <v>733</v>
      </c>
      <c r="C511" s="8" t="n">
        <v>177</v>
      </c>
      <c r="D511" s="9" t="n">
        <v>45009</v>
      </c>
      <c r="E511" s="10" t="str">
        <f aca="false">IF(F511="Sterile",D511+1825, "NA")</f>
        <v>NA</v>
      </c>
      <c r="F511" s="14" t="s">
        <v>7</v>
      </c>
    </row>
    <row r="512" customFormat="false" ht="38.6" hidden="false" customHeight="false" outlineLevel="0" collapsed="false">
      <c r="A512" s="12" t="s">
        <v>734</v>
      </c>
      <c r="B512" s="7" t="s">
        <v>735</v>
      </c>
      <c r="C512" s="8" t="n">
        <f aca="false">90-3-21-3</f>
        <v>63</v>
      </c>
      <c r="D512" s="9" t="n">
        <v>44996</v>
      </c>
      <c r="E512" s="10" t="str">
        <f aca="false">IF(F512="Sterile",D512+1825, "NA")</f>
        <v>NA</v>
      </c>
      <c r="F512" s="14" t="s">
        <v>7</v>
      </c>
    </row>
    <row r="513" customFormat="false" ht="38.6" hidden="false" customHeight="false" outlineLevel="0" collapsed="false">
      <c r="A513" s="7" t="s">
        <v>734</v>
      </c>
      <c r="B513" s="7" t="s">
        <v>736</v>
      </c>
      <c r="C513" s="8" t="n">
        <f aca="false">27</f>
        <v>27</v>
      </c>
      <c r="D513" s="9" t="n">
        <v>45143</v>
      </c>
      <c r="E513" s="10" t="str">
        <f aca="false">IF(F513="Sterile",D513+1826, "NA")</f>
        <v>NA</v>
      </c>
      <c r="F513" s="14" t="s">
        <v>7</v>
      </c>
    </row>
    <row r="514" customFormat="false" ht="38.6" hidden="false" customHeight="false" outlineLevel="0" collapsed="false">
      <c r="A514" s="12" t="s">
        <v>737</v>
      </c>
      <c r="B514" s="7" t="s">
        <v>738</v>
      </c>
      <c r="C514" s="8" t="n">
        <v>48</v>
      </c>
      <c r="D514" s="9" t="n">
        <v>44973</v>
      </c>
      <c r="E514" s="10" t="str">
        <f aca="false">IF(F514="Sterile",D514+1825, "NA")</f>
        <v>NA</v>
      </c>
      <c r="F514" s="14" t="s">
        <v>7</v>
      </c>
    </row>
    <row r="515" customFormat="false" ht="38.6" hidden="false" customHeight="false" outlineLevel="0" collapsed="false">
      <c r="A515" s="12" t="s">
        <v>737</v>
      </c>
      <c r="B515" s="7" t="s">
        <v>739</v>
      </c>
      <c r="C515" s="8" t="n">
        <v>24</v>
      </c>
      <c r="D515" s="9" t="n">
        <v>44996</v>
      </c>
      <c r="E515" s="10" t="str">
        <f aca="false">IF(F515="Sterile",D515+1825, "NA")</f>
        <v>NA</v>
      </c>
      <c r="F515" s="14" t="s">
        <v>7</v>
      </c>
    </row>
    <row r="516" customFormat="false" ht="38.6" hidden="false" customHeight="false" outlineLevel="0" collapsed="false">
      <c r="A516" s="7" t="s">
        <v>737</v>
      </c>
      <c r="B516" s="7" t="s">
        <v>740</v>
      </c>
      <c r="C516" s="8" t="n">
        <f aca="false">27</f>
        <v>27</v>
      </c>
      <c r="D516" s="9" t="n">
        <v>45084</v>
      </c>
      <c r="E516" s="10" t="str">
        <f aca="false">IF(F516="Sterile",D516+1826, "NA")</f>
        <v>NA</v>
      </c>
      <c r="F516" s="14" t="s">
        <v>7</v>
      </c>
    </row>
    <row r="517" customFormat="false" ht="38.6" hidden="false" customHeight="false" outlineLevel="0" collapsed="false">
      <c r="A517" s="12" t="s">
        <v>741</v>
      </c>
      <c r="B517" s="7" t="s">
        <v>742</v>
      </c>
      <c r="C517" s="8" t="n">
        <v>27</v>
      </c>
      <c r="D517" s="9" t="n">
        <v>44918</v>
      </c>
      <c r="E517" s="10" t="str">
        <f aca="false">IF(F517="Sterile",D517+1825, "NA")</f>
        <v>NA</v>
      </c>
      <c r="F517" s="14" t="s">
        <v>7</v>
      </c>
    </row>
    <row r="518" customFormat="false" ht="38.6" hidden="false" customHeight="false" outlineLevel="0" collapsed="false">
      <c r="A518" s="12" t="s">
        <v>741</v>
      </c>
      <c r="B518" s="7" t="s">
        <v>743</v>
      </c>
      <c r="C518" s="8" t="n">
        <v>42</v>
      </c>
      <c r="D518" s="9" t="n">
        <v>44953</v>
      </c>
      <c r="E518" s="10" t="str">
        <f aca="false">IF(F518="Sterile",D518+1825, "NA")</f>
        <v>NA</v>
      </c>
      <c r="F518" s="14" t="s">
        <v>7</v>
      </c>
    </row>
    <row r="519" customFormat="false" ht="38.6" hidden="false" customHeight="false" outlineLevel="0" collapsed="false">
      <c r="A519" s="12" t="s">
        <v>741</v>
      </c>
      <c r="B519" s="7" t="s">
        <v>744</v>
      </c>
      <c r="C519" s="8" t="n">
        <v>75</v>
      </c>
      <c r="D519" s="9" t="n">
        <v>44996</v>
      </c>
      <c r="E519" s="10" t="str">
        <f aca="false">IF(F519="Sterile",D519+1825, "NA")</f>
        <v>NA</v>
      </c>
      <c r="F519" s="14" t="s">
        <v>7</v>
      </c>
    </row>
    <row r="520" customFormat="false" ht="38.6" hidden="false" customHeight="false" outlineLevel="0" collapsed="false">
      <c r="A520" s="12" t="s">
        <v>745</v>
      </c>
      <c r="B520" s="7" t="s">
        <v>746</v>
      </c>
      <c r="C520" s="8" t="n">
        <v>33</v>
      </c>
      <c r="D520" s="9" t="n">
        <v>44976</v>
      </c>
      <c r="E520" s="10" t="str">
        <f aca="false">IF(F520="Sterile",D520+1825, "NA")</f>
        <v>NA</v>
      </c>
      <c r="F520" s="14" t="s">
        <v>7</v>
      </c>
    </row>
    <row r="521" customFormat="false" ht="38.6" hidden="false" customHeight="false" outlineLevel="0" collapsed="false">
      <c r="A521" s="7" t="s">
        <v>745</v>
      </c>
      <c r="B521" s="7" t="s">
        <v>747</v>
      </c>
      <c r="C521" s="8" t="n">
        <f aca="false">18</f>
        <v>18</v>
      </c>
      <c r="D521" s="9" t="n">
        <v>45063</v>
      </c>
      <c r="E521" s="10" t="str">
        <f aca="false">IF(F521="Sterile",D521+1826, "NA")</f>
        <v>NA</v>
      </c>
      <c r="F521" s="14" t="s">
        <v>7</v>
      </c>
    </row>
    <row r="522" customFormat="false" ht="38.6" hidden="false" customHeight="false" outlineLevel="0" collapsed="false">
      <c r="A522" s="12" t="s">
        <v>748</v>
      </c>
      <c r="B522" s="7" t="s">
        <v>749</v>
      </c>
      <c r="C522" s="8" t="n">
        <v>30</v>
      </c>
      <c r="D522" s="9" t="n">
        <v>44918</v>
      </c>
      <c r="E522" s="10" t="str">
        <f aca="false">IF(F522="Sterile",D522+1825, "NA")</f>
        <v>NA</v>
      </c>
      <c r="F522" s="14" t="s">
        <v>7</v>
      </c>
    </row>
    <row r="523" customFormat="false" ht="38.6" hidden="false" customHeight="false" outlineLevel="0" collapsed="false">
      <c r="A523" s="12" t="s">
        <v>748</v>
      </c>
      <c r="B523" s="7" t="s">
        <v>750</v>
      </c>
      <c r="C523" s="8" t="n">
        <v>66</v>
      </c>
      <c r="D523" s="9" t="n">
        <v>44953</v>
      </c>
      <c r="E523" s="10" t="str">
        <f aca="false">IF(F523="Sterile",D523+1825, "NA")</f>
        <v>NA</v>
      </c>
      <c r="F523" s="14" t="s">
        <v>7</v>
      </c>
    </row>
    <row r="524" customFormat="false" ht="38.6" hidden="false" customHeight="false" outlineLevel="0" collapsed="false">
      <c r="A524" s="12" t="s">
        <v>748</v>
      </c>
      <c r="B524" s="7" t="s">
        <v>751</v>
      </c>
      <c r="C524" s="8" t="n">
        <v>135</v>
      </c>
      <c r="D524" s="9" t="n">
        <v>45032</v>
      </c>
      <c r="E524" s="10" t="str">
        <f aca="false">IF(F524="Sterile",D524+1826, "NA")</f>
        <v>NA</v>
      </c>
      <c r="F524" s="14" t="s">
        <v>7</v>
      </c>
    </row>
    <row r="525" customFormat="false" ht="38.6" hidden="false" customHeight="false" outlineLevel="0" collapsed="false">
      <c r="A525" s="12" t="s">
        <v>752</v>
      </c>
      <c r="B525" s="7" t="s">
        <v>753</v>
      </c>
      <c r="C525" s="8" t="n">
        <v>30</v>
      </c>
      <c r="D525" s="9" t="n">
        <v>44919</v>
      </c>
      <c r="E525" s="10" t="str">
        <f aca="false">IF(F525="Sterile",D525+1825, "NA")</f>
        <v>NA</v>
      </c>
      <c r="F525" s="14" t="s">
        <v>7</v>
      </c>
    </row>
    <row r="526" customFormat="false" ht="38.6" hidden="false" customHeight="false" outlineLevel="0" collapsed="false">
      <c r="A526" s="12" t="s">
        <v>752</v>
      </c>
      <c r="B526" s="7" t="s">
        <v>754</v>
      </c>
      <c r="C526" s="8" t="n">
        <v>66</v>
      </c>
      <c r="D526" s="9" t="n">
        <v>44953</v>
      </c>
      <c r="E526" s="10" t="str">
        <f aca="false">IF(F526="Sterile",D526+1825, "NA")</f>
        <v>NA</v>
      </c>
      <c r="F526" s="14" t="s">
        <v>7</v>
      </c>
    </row>
    <row r="527" customFormat="false" ht="38.6" hidden="false" customHeight="false" outlineLevel="0" collapsed="false">
      <c r="A527" s="12" t="s">
        <v>752</v>
      </c>
      <c r="B527" s="7" t="s">
        <v>755</v>
      </c>
      <c r="C527" s="8" t="n">
        <v>129</v>
      </c>
      <c r="D527" s="9" t="n">
        <v>45032</v>
      </c>
      <c r="E527" s="10" t="str">
        <f aca="false">IF(F527="Sterile",D527+1826, "NA")</f>
        <v>NA</v>
      </c>
      <c r="F527" s="14" t="s">
        <v>7</v>
      </c>
    </row>
    <row r="528" customFormat="false" ht="38.6" hidden="false" customHeight="false" outlineLevel="0" collapsed="false">
      <c r="A528" s="12" t="s">
        <v>756</v>
      </c>
      <c r="B528" s="7" t="s">
        <v>757</v>
      </c>
      <c r="C528" s="8" t="n">
        <f aca="false">36-3-3</f>
        <v>30</v>
      </c>
      <c r="D528" s="9" t="n">
        <v>44922</v>
      </c>
      <c r="E528" s="10" t="str">
        <f aca="false">IF(F528="Sterile",D528+1825, "NA")</f>
        <v>NA</v>
      </c>
      <c r="F528" s="14" t="s">
        <v>7</v>
      </c>
    </row>
    <row r="529" customFormat="false" ht="38.6" hidden="false" customHeight="false" outlineLevel="0" collapsed="false">
      <c r="A529" s="12" t="s">
        <v>756</v>
      </c>
      <c r="B529" s="7" t="s">
        <v>758</v>
      </c>
      <c r="C529" s="8" t="n">
        <v>51</v>
      </c>
      <c r="D529" s="9" t="n">
        <v>44954</v>
      </c>
      <c r="E529" s="10" t="str">
        <f aca="false">IF(F529="Sterile",D529+1825, "NA")</f>
        <v>NA</v>
      </c>
      <c r="F529" s="14" t="s">
        <v>7</v>
      </c>
    </row>
    <row r="530" customFormat="false" ht="38.6" hidden="false" customHeight="false" outlineLevel="0" collapsed="false">
      <c r="A530" s="12" t="s">
        <v>756</v>
      </c>
      <c r="B530" s="7" t="s">
        <v>759</v>
      </c>
      <c r="C530" s="8" t="n">
        <v>99</v>
      </c>
      <c r="D530" s="9" t="n">
        <v>45027</v>
      </c>
      <c r="E530" s="10" t="str">
        <f aca="false">IF(F530="Sterile",D530+1825, "NA")</f>
        <v>NA</v>
      </c>
      <c r="F530" s="14" t="s">
        <v>7</v>
      </c>
    </row>
    <row r="531" customFormat="false" ht="38.6" hidden="false" customHeight="false" outlineLevel="0" collapsed="false">
      <c r="A531" s="7" t="s">
        <v>756</v>
      </c>
      <c r="B531" s="7" t="s">
        <v>760</v>
      </c>
      <c r="C531" s="8" t="n">
        <f aca="false">21</f>
        <v>21</v>
      </c>
      <c r="D531" s="9" t="n">
        <v>45076</v>
      </c>
      <c r="E531" s="10" t="str">
        <f aca="false">IF(F531="Sterile",D531+1826, "NA")</f>
        <v>NA</v>
      </c>
      <c r="F531" s="14" t="s">
        <v>7</v>
      </c>
    </row>
    <row r="532" customFormat="false" ht="38.6" hidden="false" customHeight="false" outlineLevel="0" collapsed="false">
      <c r="A532" s="7" t="s">
        <v>756</v>
      </c>
      <c r="B532" s="7" t="s">
        <v>761</v>
      </c>
      <c r="C532" s="8" t="n">
        <f aca="false">81</f>
        <v>81</v>
      </c>
      <c r="D532" s="9" t="n">
        <v>45091</v>
      </c>
      <c r="E532" s="10" t="str">
        <f aca="false">IF(F532="Sterile",D532+1826, "NA")</f>
        <v>NA</v>
      </c>
      <c r="F532" s="14" t="s">
        <v>7</v>
      </c>
    </row>
    <row r="533" customFormat="false" ht="38.6" hidden="false" customHeight="false" outlineLevel="0" collapsed="false">
      <c r="A533" s="12" t="s">
        <v>762</v>
      </c>
      <c r="B533" s="7" t="s">
        <v>763</v>
      </c>
      <c r="C533" s="8" t="n">
        <v>30</v>
      </c>
      <c r="D533" s="9" t="n">
        <v>44922</v>
      </c>
      <c r="E533" s="10" t="str">
        <f aca="false">IF(F533="Sterile",D533+1825, "NA")</f>
        <v>NA</v>
      </c>
      <c r="F533" s="14" t="s">
        <v>7</v>
      </c>
    </row>
    <row r="534" customFormat="false" ht="38.6" hidden="false" customHeight="false" outlineLevel="0" collapsed="false">
      <c r="A534" s="12" t="s">
        <v>762</v>
      </c>
      <c r="B534" s="7" t="s">
        <v>764</v>
      </c>
      <c r="C534" s="8" t="n">
        <v>42</v>
      </c>
      <c r="D534" s="9" t="n">
        <v>44954</v>
      </c>
      <c r="E534" s="10" t="str">
        <f aca="false">IF(F534="Sterile",D534+1825, "NA")</f>
        <v>NA</v>
      </c>
      <c r="F534" s="14" t="s">
        <v>7</v>
      </c>
    </row>
    <row r="535" customFormat="false" ht="38.6" hidden="false" customHeight="false" outlineLevel="0" collapsed="false">
      <c r="A535" s="12" t="s">
        <v>762</v>
      </c>
      <c r="B535" s="7" t="s">
        <v>765</v>
      </c>
      <c r="C535" s="8" t="n">
        <v>84</v>
      </c>
      <c r="D535" s="13" t="n">
        <v>45025</v>
      </c>
      <c r="E535" s="10" t="str">
        <f aca="false">IF(F535="Sterile",D535+1825, "NA")</f>
        <v>NA</v>
      </c>
      <c r="F535" s="15" t="s">
        <v>7</v>
      </c>
    </row>
    <row r="536" customFormat="false" ht="38.6" hidden="false" customHeight="false" outlineLevel="0" collapsed="false">
      <c r="A536" s="7" t="s">
        <v>762</v>
      </c>
      <c r="B536" s="7" t="s">
        <v>766</v>
      </c>
      <c r="C536" s="8" t="n">
        <f aca="false">72</f>
        <v>72</v>
      </c>
      <c r="D536" s="9" t="n">
        <v>45073</v>
      </c>
      <c r="E536" s="10" t="str">
        <f aca="false">IF(F536="Sterile",D536+1826, "NA")</f>
        <v>NA</v>
      </c>
      <c r="F536" s="14" t="s">
        <v>7</v>
      </c>
    </row>
    <row r="537" customFormat="false" ht="38.6" hidden="false" customHeight="false" outlineLevel="0" collapsed="false">
      <c r="A537" s="12" t="s">
        <v>767</v>
      </c>
      <c r="B537" s="7" t="s">
        <v>768</v>
      </c>
      <c r="C537" s="8" t="n">
        <v>42</v>
      </c>
      <c r="D537" s="9" t="n">
        <v>44971</v>
      </c>
      <c r="E537" s="10" t="str">
        <f aca="false">IF(F537="Sterile",D537+1825, "NA")</f>
        <v>NA</v>
      </c>
      <c r="F537" s="14" t="s">
        <v>7</v>
      </c>
    </row>
    <row r="538" customFormat="false" ht="38.6" hidden="false" customHeight="false" outlineLevel="0" collapsed="false">
      <c r="A538" s="12" t="s">
        <v>767</v>
      </c>
      <c r="B538" s="7" t="s">
        <v>769</v>
      </c>
      <c r="C538" s="8" t="n">
        <v>21</v>
      </c>
      <c r="D538" s="13" t="n">
        <v>45025</v>
      </c>
      <c r="E538" s="10" t="str">
        <f aca="false">IF(F538="Sterile",D538+1825, "NA")</f>
        <v>NA</v>
      </c>
      <c r="F538" s="15" t="s">
        <v>7</v>
      </c>
    </row>
    <row r="539" customFormat="false" ht="38.6" hidden="false" customHeight="false" outlineLevel="0" collapsed="false">
      <c r="A539" s="7" t="s">
        <v>767</v>
      </c>
      <c r="B539" s="7" t="s">
        <v>770</v>
      </c>
      <c r="C539" s="8" t="n">
        <f aca="false">30</f>
        <v>30</v>
      </c>
      <c r="D539" s="9" t="n">
        <v>45076</v>
      </c>
      <c r="E539" s="10" t="str">
        <f aca="false">IF(F539="Sterile",D539+1826, "NA")</f>
        <v>NA</v>
      </c>
      <c r="F539" s="14" t="s">
        <v>7</v>
      </c>
    </row>
    <row r="540" customFormat="false" ht="38.6" hidden="false" customHeight="false" outlineLevel="0" collapsed="false">
      <c r="A540" s="7" t="s">
        <v>767</v>
      </c>
      <c r="B540" s="7" t="s">
        <v>771</v>
      </c>
      <c r="C540" s="8" t="n">
        <f aca="false">54</f>
        <v>54</v>
      </c>
      <c r="D540" s="9" t="n">
        <v>45108</v>
      </c>
      <c r="E540" s="10" t="str">
        <f aca="false">IF(F540="Sterile",D540+1826, "NA")</f>
        <v>NA</v>
      </c>
      <c r="F540" s="14" t="s">
        <v>7</v>
      </c>
    </row>
    <row r="541" customFormat="false" ht="38.6" hidden="false" customHeight="false" outlineLevel="0" collapsed="false">
      <c r="A541" s="12" t="s">
        <v>772</v>
      </c>
      <c r="B541" s="7" t="s">
        <v>773</v>
      </c>
      <c r="C541" s="8" t="n">
        <v>42</v>
      </c>
      <c r="D541" s="9" t="n">
        <v>44971</v>
      </c>
      <c r="E541" s="10" t="str">
        <f aca="false">IF(F541="Sterile",D541+1825, "NA")</f>
        <v>NA</v>
      </c>
      <c r="F541" s="14" t="s">
        <v>7</v>
      </c>
    </row>
    <row r="542" customFormat="false" ht="38.6" hidden="false" customHeight="false" outlineLevel="0" collapsed="false">
      <c r="A542" s="12" t="s">
        <v>772</v>
      </c>
      <c r="B542" s="7" t="s">
        <v>774</v>
      </c>
      <c r="C542" s="8" t="n">
        <v>21</v>
      </c>
      <c r="D542" s="13" t="n">
        <v>45025</v>
      </c>
      <c r="E542" s="10" t="str">
        <f aca="false">IF(F542="Sterile",D542+1825, "NA")</f>
        <v>NA</v>
      </c>
      <c r="F542" s="15" t="s">
        <v>7</v>
      </c>
    </row>
    <row r="543" customFormat="false" ht="38.6" hidden="false" customHeight="false" outlineLevel="0" collapsed="false">
      <c r="A543" s="7" t="s">
        <v>772</v>
      </c>
      <c r="B543" s="7" t="s">
        <v>775</v>
      </c>
      <c r="C543" s="8" t="n">
        <f aca="false">24</f>
        <v>24</v>
      </c>
      <c r="D543" s="9" t="n">
        <v>45076</v>
      </c>
      <c r="E543" s="10" t="str">
        <f aca="false">IF(F543="Sterile",D543+1826, "NA")</f>
        <v>NA</v>
      </c>
      <c r="F543" s="14" t="s">
        <v>7</v>
      </c>
    </row>
    <row r="544" customFormat="false" ht="38.6" hidden="false" customHeight="false" outlineLevel="0" collapsed="false">
      <c r="A544" s="7" t="s">
        <v>772</v>
      </c>
      <c r="B544" s="7" t="s">
        <v>776</v>
      </c>
      <c r="C544" s="8" t="n">
        <v>75</v>
      </c>
      <c r="D544" s="9" t="n">
        <v>45105</v>
      </c>
      <c r="E544" s="10" t="str">
        <f aca="false">IF(F544="Sterile",D544+1826, "NA")</f>
        <v>NA</v>
      </c>
      <c r="F544" s="14" t="s">
        <v>7</v>
      </c>
    </row>
    <row r="545" customFormat="false" ht="38.6" hidden="false" customHeight="false" outlineLevel="0" collapsed="false">
      <c r="A545" s="7" t="s">
        <v>772</v>
      </c>
      <c r="B545" s="7" t="s">
        <v>776</v>
      </c>
      <c r="C545" s="8" t="n">
        <v>2</v>
      </c>
      <c r="D545" s="9" t="n">
        <v>45105</v>
      </c>
      <c r="E545" s="10" t="str">
        <f aca="false">IF(F545="Sterile",D545+1826, "NA")</f>
        <v>NA</v>
      </c>
      <c r="F545" s="14" t="s">
        <v>7</v>
      </c>
    </row>
    <row r="546" customFormat="false" ht="38.6" hidden="false" customHeight="false" outlineLevel="0" collapsed="false">
      <c r="A546" s="12" t="s">
        <v>777</v>
      </c>
      <c r="B546" s="7" t="s">
        <v>778</v>
      </c>
      <c r="C546" s="8" t="n">
        <f aca="false">12-3</f>
        <v>9</v>
      </c>
      <c r="D546" s="13" t="n">
        <v>45020</v>
      </c>
      <c r="E546" s="10" t="str">
        <f aca="false">IF(F546="Sterile",D546+1825, "NA")</f>
        <v>NA</v>
      </c>
      <c r="F546" s="15" t="s">
        <v>7</v>
      </c>
    </row>
    <row r="547" customFormat="false" ht="38.6" hidden="false" customHeight="false" outlineLevel="0" collapsed="false">
      <c r="A547" s="12" t="s">
        <v>779</v>
      </c>
      <c r="B547" s="7" t="s">
        <v>780</v>
      </c>
      <c r="C547" s="8" t="n">
        <f aca="false">12-3</f>
        <v>9</v>
      </c>
      <c r="D547" s="13" t="n">
        <v>45020</v>
      </c>
      <c r="E547" s="10" t="str">
        <f aca="false">IF(F547="Sterile",D547+1825, "NA")</f>
        <v>NA</v>
      </c>
      <c r="F547" s="15" t="s">
        <v>7</v>
      </c>
    </row>
    <row r="548" customFormat="false" ht="38.6" hidden="false" customHeight="false" outlineLevel="0" collapsed="false">
      <c r="A548" s="12" t="s">
        <v>781</v>
      </c>
      <c r="B548" s="7" t="s">
        <v>782</v>
      </c>
      <c r="C548" s="8" t="n">
        <f aca="false">24-3</f>
        <v>21</v>
      </c>
      <c r="D548" s="13" t="n">
        <v>45020</v>
      </c>
      <c r="E548" s="10" t="str">
        <f aca="false">IF(F548="Sterile",D548+1825, "NA")</f>
        <v>NA</v>
      </c>
      <c r="F548" s="15" t="s">
        <v>7</v>
      </c>
    </row>
    <row r="549" customFormat="false" ht="38.6" hidden="false" customHeight="false" outlineLevel="0" collapsed="false">
      <c r="A549" s="12" t="s">
        <v>783</v>
      </c>
      <c r="B549" s="7" t="s">
        <v>784</v>
      </c>
      <c r="C549" s="8" t="n">
        <f aca="false">42-3</f>
        <v>39</v>
      </c>
      <c r="D549" s="9" t="n">
        <v>45020</v>
      </c>
      <c r="E549" s="10" t="str">
        <f aca="false">IF(F549="Sterile",D549+1825, "NA")</f>
        <v>NA</v>
      </c>
      <c r="F549" s="14" t="s">
        <v>7</v>
      </c>
    </row>
    <row r="550" customFormat="false" ht="38.6" hidden="false" customHeight="false" outlineLevel="0" collapsed="false">
      <c r="A550" s="7" t="s">
        <v>783</v>
      </c>
      <c r="B550" s="7" t="s">
        <v>785</v>
      </c>
      <c r="C550" s="8" t="n">
        <f aca="false">21</f>
        <v>21</v>
      </c>
      <c r="D550" s="9" t="n">
        <v>45083</v>
      </c>
      <c r="E550" s="10" t="str">
        <f aca="false">IF(F550="Sterile",D550+1826, "NA")</f>
        <v>NA</v>
      </c>
      <c r="F550" s="14" t="s">
        <v>7</v>
      </c>
    </row>
    <row r="551" customFormat="false" ht="38.6" hidden="false" customHeight="false" outlineLevel="0" collapsed="false">
      <c r="A551" s="7" t="s">
        <v>783</v>
      </c>
      <c r="B551" s="7" t="s">
        <v>786</v>
      </c>
      <c r="C551" s="8" t="n">
        <f aca="false">51</f>
        <v>51</v>
      </c>
      <c r="D551" s="9" t="n">
        <v>45108</v>
      </c>
      <c r="E551" s="10" t="str">
        <f aca="false">IF(F551="Sterile",D551+1826, "NA")</f>
        <v>NA</v>
      </c>
      <c r="F551" s="14" t="s">
        <v>7</v>
      </c>
    </row>
    <row r="552" customFormat="false" ht="38.6" hidden="false" customHeight="false" outlineLevel="0" collapsed="false">
      <c r="A552" s="12" t="s">
        <v>787</v>
      </c>
      <c r="B552" s="7" t="s">
        <v>788</v>
      </c>
      <c r="C552" s="8" t="n">
        <f aca="false">54-6</f>
        <v>48</v>
      </c>
      <c r="D552" s="9" t="n">
        <v>45018</v>
      </c>
      <c r="E552" s="10" t="str">
        <f aca="false">IF(F552="Sterile",D552+1825, "NA")</f>
        <v>NA</v>
      </c>
      <c r="F552" s="14" t="s">
        <v>7</v>
      </c>
    </row>
    <row r="553" customFormat="false" ht="38.6" hidden="false" customHeight="false" outlineLevel="0" collapsed="false">
      <c r="A553" s="7" t="s">
        <v>787</v>
      </c>
      <c r="B553" s="7" t="s">
        <v>789</v>
      </c>
      <c r="C553" s="8" t="n">
        <f aca="false">24</f>
        <v>24</v>
      </c>
      <c r="D553" s="9" t="n">
        <v>45083</v>
      </c>
      <c r="E553" s="10" t="str">
        <f aca="false">IF(F553="Sterile",D553+1826, "NA")</f>
        <v>NA</v>
      </c>
      <c r="F553" s="14" t="s">
        <v>7</v>
      </c>
    </row>
    <row r="554" customFormat="false" ht="38.6" hidden="false" customHeight="false" outlineLevel="0" collapsed="false">
      <c r="A554" s="7" t="s">
        <v>787</v>
      </c>
      <c r="B554" s="7" t="s">
        <v>790</v>
      </c>
      <c r="C554" s="8" t="n">
        <f aca="false">72</f>
        <v>72</v>
      </c>
      <c r="D554" s="9" t="n">
        <v>45106</v>
      </c>
      <c r="E554" s="10" t="str">
        <f aca="false">IF(F554="Sterile",D554+1826, "NA")</f>
        <v>NA</v>
      </c>
      <c r="F554" s="14" t="s">
        <v>7</v>
      </c>
    </row>
    <row r="555" customFormat="false" ht="38.6" hidden="false" customHeight="false" outlineLevel="0" collapsed="false">
      <c r="A555" s="12" t="s">
        <v>791</v>
      </c>
      <c r="B555" s="7" t="s">
        <v>792</v>
      </c>
      <c r="C555" s="8" t="n">
        <f aca="false">63-3</f>
        <v>60</v>
      </c>
      <c r="D555" s="9" t="n">
        <v>45020</v>
      </c>
      <c r="E555" s="10" t="str">
        <f aca="false">IF(F555="Sterile",D555+1825, "NA")</f>
        <v>NA</v>
      </c>
      <c r="F555" s="14" t="s">
        <v>7</v>
      </c>
    </row>
    <row r="556" customFormat="false" ht="38.6" hidden="false" customHeight="false" outlineLevel="0" collapsed="false">
      <c r="A556" s="7" t="s">
        <v>791</v>
      </c>
      <c r="B556" s="7" t="s">
        <v>793</v>
      </c>
      <c r="C556" s="8" t="n">
        <f aca="false">21</f>
        <v>21</v>
      </c>
      <c r="D556" s="9" t="n">
        <v>45083</v>
      </c>
      <c r="E556" s="10" t="str">
        <f aca="false">IF(F556="Sterile",D556+1826, "NA")</f>
        <v>NA</v>
      </c>
      <c r="F556" s="14" t="s">
        <v>7</v>
      </c>
    </row>
    <row r="557" customFormat="false" ht="38.6" hidden="false" customHeight="false" outlineLevel="0" collapsed="false">
      <c r="A557" s="7" t="s">
        <v>791</v>
      </c>
      <c r="B557" s="7" t="s">
        <v>794</v>
      </c>
      <c r="C557" s="8" t="n">
        <f aca="false">81</f>
        <v>81</v>
      </c>
      <c r="D557" s="9" t="n">
        <v>45106</v>
      </c>
      <c r="E557" s="10" t="str">
        <f aca="false">IF(F557="Sterile",D557+1826, "NA")</f>
        <v>NA</v>
      </c>
      <c r="F557" s="14" t="s">
        <v>7</v>
      </c>
    </row>
    <row r="558" customFormat="false" ht="38.6" hidden="false" customHeight="false" outlineLevel="0" collapsed="false">
      <c r="A558" s="12" t="s">
        <v>795</v>
      </c>
      <c r="B558" s="7" t="s">
        <v>796</v>
      </c>
      <c r="C558" s="8" t="n">
        <f aca="false">42-6</f>
        <v>36</v>
      </c>
      <c r="D558" s="9" t="n">
        <v>45011</v>
      </c>
      <c r="E558" s="10" t="str">
        <f aca="false">IF(F558="Sterile",D558+1825, "NA")</f>
        <v>NA</v>
      </c>
      <c r="F558" s="11" t="s">
        <v>7</v>
      </c>
    </row>
    <row r="559" customFormat="false" ht="38.6" hidden="false" customHeight="false" outlineLevel="0" collapsed="false">
      <c r="A559" s="7" t="s">
        <v>795</v>
      </c>
      <c r="B559" s="7" t="s">
        <v>797</v>
      </c>
      <c r="C559" s="8" t="n">
        <f aca="false">21</f>
        <v>21</v>
      </c>
      <c r="D559" s="9" t="n">
        <v>45084</v>
      </c>
      <c r="E559" s="10" t="str">
        <f aca="false">IF(F559="Sterile",D559+1826, "NA")</f>
        <v>NA</v>
      </c>
      <c r="F559" s="11" t="s">
        <v>7</v>
      </c>
    </row>
    <row r="560" customFormat="false" ht="38.6" hidden="false" customHeight="false" outlineLevel="0" collapsed="false">
      <c r="A560" s="7" t="s">
        <v>795</v>
      </c>
      <c r="B560" s="7" t="s">
        <v>798</v>
      </c>
      <c r="C560" s="8" t="n">
        <f aca="false">63</f>
        <v>63</v>
      </c>
      <c r="D560" s="9" t="n">
        <v>45111</v>
      </c>
      <c r="E560" s="10" t="str">
        <f aca="false">IF(F560="Sterile",D560+1826, "NA")</f>
        <v>NA</v>
      </c>
      <c r="F560" s="11" t="s">
        <v>7</v>
      </c>
    </row>
    <row r="561" customFormat="false" ht="38.6" hidden="false" customHeight="false" outlineLevel="0" collapsed="false">
      <c r="A561" s="12" t="s">
        <v>799</v>
      </c>
      <c r="B561" s="7" t="s">
        <v>800</v>
      </c>
      <c r="C561" s="8" t="n">
        <v>39</v>
      </c>
      <c r="D561" s="9" t="n">
        <v>45011</v>
      </c>
      <c r="E561" s="10" t="str">
        <f aca="false">IF(F561="Sterile",D561+1825, "NA")</f>
        <v>NA</v>
      </c>
      <c r="F561" s="11" t="s">
        <v>7</v>
      </c>
    </row>
    <row r="562" customFormat="false" ht="38.6" hidden="false" customHeight="false" outlineLevel="0" collapsed="false">
      <c r="A562" s="7" t="s">
        <v>799</v>
      </c>
      <c r="B562" s="7" t="s">
        <v>801</v>
      </c>
      <c r="C562" s="8" t="n">
        <f aca="false">33</f>
        <v>33</v>
      </c>
      <c r="D562" s="9" t="n">
        <v>45111</v>
      </c>
      <c r="E562" s="10" t="str">
        <f aca="false">IF(F562="Sterile",D562+1826, "NA")</f>
        <v>NA</v>
      </c>
      <c r="F562" s="11" t="s">
        <v>7</v>
      </c>
    </row>
    <row r="563" customFormat="false" ht="38.6" hidden="false" customHeight="false" outlineLevel="0" collapsed="false">
      <c r="A563" s="12" t="s">
        <v>802</v>
      </c>
      <c r="B563" s="7" t="s">
        <v>803</v>
      </c>
      <c r="C563" s="8" t="n">
        <v>45</v>
      </c>
      <c r="D563" s="9" t="n">
        <v>45014</v>
      </c>
      <c r="E563" s="10" t="str">
        <f aca="false">IF(F563="Sterile",D563+1825, "NA")</f>
        <v>NA</v>
      </c>
      <c r="F563" s="11" t="s">
        <v>7</v>
      </c>
    </row>
    <row r="564" customFormat="false" ht="38.6" hidden="false" customHeight="false" outlineLevel="0" collapsed="false">
      <c r="A564" s="12" t="s">
        <v>804</v>
      </c>
      <c r="B564" s="7" t="s">
        <v>805</v>
      </c>
      <c r="C564" s="8" t="n">
        <v>39</v>
      </c>
      <c r="D564" s="9" t="n">
        <v>45011</v>
      </c>
      <c r="E564" s="10" t="str">
        <f aca="false">IF(F564="Sterile",D564+1825, "NA")</f>
        <v>NA</v>
      </c>
      <c r="F564" s="11" t="s">
        <v>7</v>
      </c>
    </row>
    <row r="565" customFormat="false" ht="38.6" hidden="false" customHeight="false" outlineLevel="0" collapsed="false">
      <c r="A565" s="7" t="s">
        <v>804</v>
      </c>
      <c r="B565" s="7" t="s">
        <v>806</v>
      </c>
      <c r="C565" s="8" t="n">
        <f aca="false">21</f>
        <v>21</v>
      </c>
      <c r="D565" s="9" t="n">
        <v>45083</v>
      </c>
      <c r="E565" s="10" t="str">
        <f aca="false">IF(F565="Sterile",D565+1826, "NA")</f>
        <v>NA</v>
      </c>
      <c r="F565" s="11" t="s">
        <v>7</v>
      </c>
    </row>
    <row r="566" customFormat="false" ht="38.6" hidden="false" customHeight="false" outlineLevel="0" collapsed="false">
      <c r="A566" s="7" t="s">
        <v>804</v>
      </c>
      <c r="B566" s="7" t="s">
        <v>807</v>
      </c>
      <c r="C566" s="8" t="n">
        <f aca="false">36</f>
        <v>36</v>
      </c>
      <c r="D566" s="9" t="n">
        <v>45112</v>
      </c>
      <c r="E566" s="10" t="str">
        <f aca="false">IF(F566="Sterile",D566+1826, "NA")</f>
        <v>NA</v>
      </c>
      <c r="F566" s="11" t="s">
        <v>7</v>
      </c>
    </row>
    <row r="567" customFormat="false" ht="38.6" hidden="false" customHeight="false" outlineLevel="0" collapsed="false">
      <c r="A567" s="12" t="s">
        <v>808</v>
      </c>
      <c r="B567" s="7" t="s">
        <v>809</v>
      </c>
      <c r="C567" s="8" t="n">
        <v>18</v>
      </c>
      <c r="D567" s="13" t="n">
        <v>45020</v>
      </c>
      <c r="E567" s="10" t="str">
        <f aca="false">IF(F567="Sterile",D567+1825, "NA")</f>
        <v>NA</v>
      </c>
      <c r="F567" s="7" t="s">
        <v>7</v>
      </c>
    </row>
    <row r="568" customFormat="false" ht="38.6" hidden="false" customHeight="false" outlineLevel="0" collapsed="false">
      <c r="A568" s="12" t="s">
        <v>810</v>
      </c>
      <c r="B568" s="7" t="s">
        <v>811</v>
      </c>
      <c r="C568" s="8" t="n">
        <v>15</v>
      </c>
      <c r="D568" s="13" t="n">
        <v>45020</v>
      </c>
      <c r="E568" s="10" t="str">
        <f aca="false">IF(F568="Sterile",D568+1825, "NA")</f>
        <v>NA</v>
      </c>
      <c r="F568" s="7" t="s">
        <v>7</v>
      </c>
    </row>
    <row r="569" customFormat="false" ht="38.6" hidden="false" customHeight="false" outlineLevel="0" collapsed="false">
      <c r="A569" s="12" t="s">
        <v>812</v>
      </c>
      <c r="B569" s="7" t="s">
        <v>813</v>
      </c>
      <c r="C569" s="8" t="n">
        <v>18</v>
      </c>
      <c r="D569" s="13" t="n">
        <v>45020</v>
      </c>
      <c r="E569" s="10" t="str">
        <f aca="false">IF(F569="Sterile",D569+1825, "NA")</f>
        <v>NA</v>
      </c>
      <c r="F569" s="7" t="s">
        <v>7</v>
      </c>
    </row>
    <row r="570" customFormat="false" ht="38.6" hidden="false" customHeight="false" outlineLevel="0" collapsed="false">
      <c r="A570" s="12" t="s">
        <v>814</v>
      </c>
      <c r="B570" s="7" t="s">
        <v>815</v>
      </c>
      <c r="C570" s="8" t="n">
        <v>12</v>
      </c>
      <c r="D570" s="13" t="n">
        <v>45020</v>
      </c>
      <c r="E570" s="10" t="str">
        <f aca="false">IF(F570="Sterile",D570+1825, "NA")</f>
        <v>NA</v>
      </c>
      <c r="F570" s="7" t="s">
        <v>7</v>
      </c>
    </row>
    <row r="571" customFormat="false" ht="38.6" hidden="false" customHeight="false" outlineLevel="0" collapsed="false">
      <c r="A571" s="12" t="s">
        <v>816</v>
      </c>
      <c r="B571" s="7" t="s">
        <v>817</v>
      </c>
      <c r="C571" s="8" t="n">
        <f aca="false">30-3</f>
        <v>27</v>
      </c>
      <c r="D571" s="9" t="n">
        <v>44988</v>
      </c>
      <c r="E571" s="10" t="str">
        <f aca="false">IF(F571="Sterile",D571+1825, "NA")</f>
        <v>NA</v>
      </c>
      <c r="F571" s="11" t="s">
        <v>7</v>
      </c>
    </row>
    <row r="572" customFormat="false" ht="38.6" hidden="false" customHeight="false" outlineLevel="0" collapsed="false">
      <c r="A572" s="12" t="s">
        <v>818</v>
      </c>
      <c r="B572" s="7" t="s">
        <v>819</v>
      </c>
      <c r="C572" s="8" t="n">
        <f aca="false">126-30</f>
        <v>96</v>
      </c>
      <c r="D572" s="9" t="n">
        <v>44987</v>
      </c>
      <c r="E572" s="10" t="str">
        <f aca="false">IF(F572="Sterile",D572+1825, "NA")</f>
        <v>NA</v>
      </c>
      <c r="F572" s="11" t="s">
        <v>7</v>
      </c>
    </row>
    <row r="573" customFormat="false" ht="38.6" hidden="false" customHeight="false" outlineLevel="0" collapsed="false">
      <c r="A573" s="7" t="s">
        <v>818</v>
      </c>
      <c r="B573" s="7" t="s">
        <v>820</v>
      </c>
      <c r="C573" s="8" t="n">
        <f aca="false">84</f>
        <v>84</v>
      </c>
      <c r="D573" s="9" t="n">
        <v>45111</v>
      </c>
      <c r="E573" s="10" t="str">
        <f aca="false">IF(F573="Sterile",D573+1826, "NA")</f>
        <v>NA</v>
      </c>
      <c r="F573" s="11" t="s">
        <v>7</v>
      </c>
    </row>
    <row r="574" customFormat="false" ht="38.6" hidden="false" customHeight="false" outlineLevel="0" collapsed="false">
      <c r="A574" s="12" t="s">
        <v>821</v>
      </c>
      <c r="B574" s="7" t="s">
        <v>822</v>
      </c>
      <c r="C574" s="8" t="n">
        <f aca="false">366-30-21-60-21-30-51-30-30</f>
        <v>93</v>
      </c>
      <c r="D574" s="9" t="n">
        <v>44987</v>
      </c>
      <c r="E574" s="10" t="str">
        <f aca="false">IF(F574="Sterile",D574+1825, "NA")</f>
        <v>NA</v>
      </c>
      <c r="F574" s="11" t="s">
        <v>7</v>
      </c>
    </row>
    <row r="575" customFormat="false" ht="38.6" hidden="false" customHeight="false" outlineLevel="0" collapsed="false">
      <c r="A575" s="7" t="s">
        <v>821</v>
      </c>
      <c r="B575" s="7" t="s">
        <v>823</v>
      </c>
      <c r="C575" s="8" t="n">
        <f aca="false">96</f>
        <v>96</v>
      </c>
      <c r="D575" s="9" t="n">
        <v>45079</v>
      </c>
      <c r="E575" s="10" t="str">
        <f aca="false">IF(F575="Sterile",D575+1826, "NA")</f>
        <v>NA</v>
      </c>
      <c r="F575" s="11" t="s">
        <v>7</v>
      </c>
    </row>
    <row r="576" customFormat="false" ht="38.6" hidden="false" customHeight="false" outlineLevel="0" collapsed="false">
      <c r="A576" s="7" t="s">
        <v>821</v>
      </c>
      <c r="B576" s="7" t="s">
        <v>824</v>
      </c>
      <c r="C576" s="8" t="n">
        <v>183</v>
      </c>
      <c r="D576" s="9" t="n">
        <v>45106</v>
      </c>
      <c r="E576" s="10" t="str">
        <f aca="false">IF(F576="Sterile",D576+1826, "NA")</f>
        <v>NA</v>
      </c>
      <c r="F576" s="11" t="s">
        <v>7</v>
      </c>
    </row>
    <row r="577" customFormat="false" ht="38.6" hidden="false" customHeight="false" outlineLevel="0" collapsed="false">
      <c r="A577" s="12" t="s">
        <v>825</v>
      </c>
      <c r="B577" s="7" t="s">
        <v>826</v>
      </c>
      <c r="C577" s="8" t="n">
        <f aca="false">570-21-60-21-60-30-21-60-21-51-24-30-30</f>
        <v>141</v>
      </c>
      <c r="D577" s="9" t="n">
        <v>44981</v>
      </c>
      <c r="E577" s="10" t="str">
        <f aca="false">IF(F577="Sterile",D577+1825, "NA")</f>
        <v>NA</v>
      </c>
      <c r="F577" s="11" t="s">
        <v>7</v>
      </c>
    </row>
    <row r="578" customFormat="false" ht="38.6" hidden="false" customHeight="false" outlineLevel="0" collapsed="false">
      <c r="A578" s="7" t="s">
        <v>825</v>
      </c>
      <c r="B578" s="7" t="s">
        <v>827</v>
      </c>
      <c r="C578" s="8" t="n">
        <f aca="false">87</f>
        <v>87</v>
      </c>
      <c r="D578" s="9" t="n">
        <v>45077</v>
      </c>
      <c r="E578" s="10" t="str">
        <f aca="false">IF(F578="Sterile",D578+1826, "NA")</f>
        <v>NA</v>
      </c>
      <c r="F578" s="11" t="s">
        <v>7</v>
      </c>
    </row>
    <row r="579" customFormat="false" ht="38.6" hidden="false" customHeight="false" outlineLevel="0" collapsed="false">
      <c r="A579" s="7" t="s">
        <v>825</v>
      </c>
      <c r="B579" s="7" t="s">
        <v>828</v>
      </c>
      <c r="C579" s="8" t="n">
        <f aca="false">300</f>
        <v>300</v>
      </c>
      <c r="D579" s="9" t="n">
        <v>45106</v>
      </c>
      <c r="E579" s="10" t="str">
        <f aca="false">IF(F579="Sterile",D579+1826, "NA")</f>
        <v>NA</v>
      </c>
      <c r="F579" s="11" t="s">
        <v>7</v>
      </c>
    </row>
    <row r="580" customFormat="false" ht="38.6" hidden="false" customHeight="false" outlineLevel="0" collapsed="false">
      <c r="A580" s="12" t="s">
        <v>829</v>
      </c>
      <c r="B580" s="7" t="s">
        <v>830</v>
      </c>
      <c r="C580" s="8" t="n">
        <f aca="false">324-21-30-30-60-21-51</f>
        <v>111</v>
      </c>
      <c r="D580" s="9" t="n">
        <v>44985</v>
      </c>
      <c r="E580" s="10" t="str">
        <f aca="false">IF(F580="Sterile",D580+1825, "NA")</f>
        <v>NA</v>
      </c>
      <c r="F580" s="11" t="s">
        <v>7</v>
      </c>
    </row>
    <row r="581" customFormat="false" ht="38.6" hidden="false" customHeight="false" outlineLevel="0" collapsed="false">
      <c r="A581" s="7" t="s">
        <v>829</v>
      </c>
      <c r="B581" s="7" t="s">
        <v>831</v>
      </c>
      <c r="C581" s="8" t="n">
        <v>30</v>
      </c>
      <c r="D581" s="9" t="n">
        <v>45078</v>
      </c>
      <c r="E581" s="10" t="str">
        <f aca="false">IF(F581="Sterile",D581+1826, "NA")</f>
        <v>NA</v>
      </c>
      <c r="F581" s="11" t="s">
        <v>7</v>
      </c>
    </row>
    <row r="582" customFormat="false" ht="38.6" hidden="false" customHeight="false" outlineLevel="0" collapsed="false">
      <c r="A582" s="7" t="s">
        <v>829</v>
      </c>
      <c r="B582" s="7" t="s">
        <v>832</v>
      </c>
      <c r="C582" s="8" t="n">
        <f aca="false">171</f>
        <v>171</v>
      </c>
      <c r="D582" s="9" t="n">
        <v>45107</v>
      </c>
      <c r="E582" s="10" t="str">
        <f aca="false">IF(F582="Sterile",D582+1826, "NA")</f>
        <v>NA</v>
      </c>
      <c r="F582" s="11" t="s">
        <v>7</v>
      </c>
    </row>
    <row r="583" customFormat="false" ht="38.6" hidden="false" customHeight="false" outlineLevel="0" collapsed="false">
      <c r="A583" s="12" t="s">
        <v>833</v>
      </c>
      <c r="B583" s="7" t="s">
        <v>834</v>
      </c>
      <c r="C583" s="8" t="n">
        <f aca="false">168-21-30</f>
        <v>117</v>
      </c>
      <c r="D583" s="9" t="n">
        <v>44985</v>
      </c>
      <c r="E583" s="10" t="str">
        <f aca="false">IF(F583="Sterile",D583+1825, "NA")</f>
        <v>NA</v>
      </c>
      <c r="F583" s="11" t="s">
        <v>7</v>
      </c>
    </row>
    <row r="584" customFormat="false" ht="38.6" hidden="false" customHeight="false" outlineLevel="0" collapsed="false">
      <c r="A584" s="12" t="s">
        <v>835</v>
      </c>
      <c r="B584" s="7" t="s">
        <v>836</v>
      </c>
      <c r="C584" s="8" t="n">
        <f aca="false">96-21</f>
        <v>75</v>
      </c>
      <c r="D584" s="9" t="n">
        <v>44987</v>
      </c>
      <c r="E584" s="10" t="str">
        <f aca="false">IF(F584="Sterile",D584+1825, "NA")</f>
        <v>NA</v>
      </c>
      <c r="F584" s="11" t="s">
        <v>7</v>
      </c>
    </row>
    <row r="585" customFormat="false" ht="38.6" hidden="false" customHeight="false" outlineLevel="0" collapsed="false">
      <c r="A585" s="7" t="s">
        <v>835</v>
      </c>
      <c r="B585" s="7" t="s">
        <v>837</v>
      </c>
      <c r="C585" s="8" t="n">
        <f aca="false">33</f>
        <v>33</v>
      </c>
      <c r="D585" s="9" t="n">
        <v>45111</v>
      </c>
      <c r="E585" s="10" t="str">
        <f aca="false">IF(F585="Sterile",D585+1826, "NA")</f>
        <v>NA</v>
      </c>
      <c r="F585" s="11" t="s">
        <v>7</v>
      </c>
    </row>
    <row r="586" customFormat="false" ht="38.6" hidden="false" customHeight="false" outlineLevel="0" collapsed="false">
      <c r="A586" s="12" t="s">
        <v>838</v>
      </c>
      <c r="B586" s="7" t="s">
        <v>839</v>
      </c>
      <c r="C586" s="8" t="n">
        <f aca="false">90-21</f>
        <v>69</v>
      </c>
      <c r="D586" s="9" t="n">
        <v>44985</v>
      </c>
      <c r="E586" s="10" t="str">
        <f aca="false">IF(F586="Sterile",D586+1825, "NA")</f>
        <v>NA</v>
      </c>
      <c r="F586" s="11" t="s">
        <v>7</v>
      </c>
    </row>
    <row r="587" customFormat="false" ht="38.6" hidden="false" customHeight="false" outlineLevel="0" collapsed="false">
      <c r="A587" s="7" t="s">
        <v>838</v>
      </c>
      <c r="B587" s="7" t="s">
        <v>840</v>
      </c>
      <c r="C587" s="8" t="n">
        <f aca="false">18</f>
        <v>18</v>
      </c>
      <c r="D587" s="9" t="n">
        <v>45111</v>
      </c>
      <c r="E587" s="10" t="str">
        <f aca="false">IF(F587="Sterile",D587+1826, "NA")</f>
        <v>NA</v>
      </c>
      <c r="F587" s="11" t="s">
        <v>7</v>
      </c>
    </row>
    <row r="588" customFormat="false" ht="38.6" hidden="false" customHeight="false" outlineLevel="0" collapsed="false">
      <c r="A588" s="12" t="s">
        <v>841</v>
      </c>
      <c r="B588" s="7" t="s">
        <v>842</v>
      </c>
      <c r="C588" s="8" t="n">
        <f aca="false">75-15</f>
        <v>60</v>
      </c>
      <c r="D588" s="9" t="n">
        <v>44985</v>
      </c>
      <c r="E588" s="10" t="str">
        <f aca="false">IF(F588="Sterile",D588+1825, "NA")</f>
        <v>NA</v>
      </c>
      <c r="F588" s="11" t="s">
        <v>7</v>
      </c>
    </row>
    <row r="589" customFormat="false" ht="38.6" hidden="false" customHeight="false" outlineLevel="0" collapsed="false">
      <c r="A589" s="7" t="s">
        <v>841</v>
      </c>
      <c r="B589" s="7" t="s">
        <v>843</v>
      </c>
      <c r="C589" s="8" t="n">
        <f aca="false">24</f>
        <v>24</v>
      </c>
      <c r="D589" s="9" t="n">
        <v>45112</v>
      </c>
      <c r="E589" s="10" t="str">
        <f aca="false">IF(F589="Sterile",D589+1826, "NA")</f>
        <v>NA</v>
      </c>
      <c r="F589" s="11" t="s">
        <v>7</v>
      </c>
    </row>
    <row r="590" customFormat="false" ht="38.6" hidden="false" customHeight="false" outlineLevel="0" collapsed="false">
      <c r="A590" s="12" t="s">
        <v>844</v>
      </c>
      <c r="B590" s="7" t="s">
        <v>845</v>
      </c>
      <c r="C590" s="8" t="n">
        <v>78</v>
      </c>
      <c r="D590" s="9" t="n">
        <v>44987</v>
      </c>
      <c r="E590" s="10" t="str">
        <f aca="false">IF(F590="Sterile",D590+1825, "NA")</f>
        <v>NA</v>
      </c>
      <c r="F590" s="11" t="s">
        <v>7</v>
      </c>
    </row>
    <row r="591" customFormat="false" ht="38.6" hidden="false" customHeight="false" outlineLevel="0" collapsed="false">
      <c r="A591" s="12" t="s">
        <v>846</v>
      </c>
      <c r="B591" s="7" t="s">
        <v>847</v>
      </c>
      <c r="C591" s="8" t="n">
        <v>42</v>
      </c>
      <c r="D591" s="9" t="n">
        <v>44985</v>
      </c>
      <c r="E591" s="10" t="str">
        <f aca="false">IF(F591="Sterile",D591+1825, "NA")</f>
        <v>NA</v>
      </c>
      <c r="F591" s="11" t="s">
        <v>7</v>
      </c>
    </row>
    <row r="592" customFormat="false" ht="38.6" hidden="false" customHeight="false" outlineLevel="0" collapsed="false">
      <c r="A592" s="12" t="s">
        <v>848</v>
      </c>
      <c r="B592" s="7" t="s">
        <v>849</v>
      </c>
      <c r="C592" s="8" t="n">
        <v>30</v>
      </c>
      <c r="D592" s="9" t="n">
        <v>44988</v>
      </c>
      <c r="E592" s="10" t="str">
        <f aca="false">IF(F592="Sterile",D592+1825, "NA")</f>
        <v>NA</v>
      </c>
      <c r="F592" s="11" t="s">
        <v>7</v>
      </c>
    </row>
    <row r="593" customFormat="false" ht="38.6" hidden="false" customHeight="false" outlineLevel="0" collapsed="false">
      <c r="A593" s="12" t="s">
        <v>850</v>
      </c>
      <c r="B593" s="7" t="s">
        <v>851</v>
      </c>
      <c r="C593" s="8" t="n">
        <v>36</v>
      </c>
      <c r="D593" s="9" t="n">
        <v>44989</v>
      </c>
      <c r="E593" s="10" t="str">
        <f aca="false">IF(F593="Sterile",D593+1825, "NA")</f>
        <v>NA</v>
      </c>
      <c r="F593" s="11" t="s">
        <v>7</v>
      </c>
    </row>
    <row r="594" customFormat="false" ht="38.6" hidden="false" customHeight="false" outlineLevel="0" collapsed="false">
      <c r="A594" s="12" t="s">
        <v>852</v>
      </c>
      <c r="B594" s="7" t="s">
        <v>853</v>
      </c>
      <c r="C594" s="8" t="n">
        <f aca="false">36-12</f>
        <v>24</v>
      </c>
      <c r="D594" s="9" t="n">
        <v>44988</v>
      </c>
      <c r="E594" s="10" t="str">
        <f aca="false">IF(F594="Sterile",D594+1825, "NA")</f>
        <v>NA</v>
      </c>
      <c r="F594" s="11" t="s">
        <v>7</v>
      </c>
    </row>
    <row r="595" customFormat="false" ht="38.6" hidden="false" customHeight="false" outlineLevel="0" collapsed="false">
      <c r="A595" s="12" t="s">
        <v>854</v>
      </c>
      <c r="B595" s="7" t="s">
        <v>855</v>
      </c>
      <c r="C595" s="8" t="n">
        <f aca="false">24-12</f>
        <v>12</v>
      </c>
      <c r="D595" s="9" t="n">
        <v>44988</v>
      </c>
      <c r="E595" s="10" t="str">
        <f aca="false">IF(F595="Sterile",D595+1825, "NA")</f>
        <v>NA</v>
      </c>
      <c r="F595" s="11" t="s">
        <v>7</v>
      </c>
    </row>
    <row r="596" customFormat="false" ht="38.6" hidden="false" customHeight="false" outlineLevel="0" collapsed="false">
      <c r="A596" s="7" t="s">
        <v>854</v>
      </c>
      <c r="B596" s="7" t="s">
        <v>856</v>
      </c>
      <c r="C596" s="8" t="n">
        <f aca="false">24</f>
        <v>24</v>
      </c>
      <c r="D596" s="9" t="n">
        <v>45111</v>
      </c>
      <c r="E596" s="10" t="str">
        <f aca="false">IF(F596="Sterile",D596+1826, "NA")</f>
        <v>NA</v>
      </c>
      <c r="F596" s="11" t="s">
        <v>7</v>
      </c>
    </row>
    <row r="597" customFormat="false" ht="38.6" hidden="false" customHeight="false" outlineLevel="0" collapsed="false">
      <c r="A597" s="12" t="s">
        <v>857</v>
      </c>
      <c r="B597" s="7" t="s">
        <v>858</v>
      </c>
      <c r="C597" s="8" t="n">
        <f aca="false">48-9</f>
        <v>39</v>
      </c>
      <c r="D597" s="9" t="n">
        <v>44988</v>
      </c>
      <c r="E597" s="10" t="str">
        <f aca="false">IF(F597="Sterile",D597+1825, "NA")</f>
        <v>NA</v>
      </c>
      <c r="F597" s="11" t="s">
        <v>7</v>
      </c>
    </row>
    <row r="598" customFormat="false" ht="38.6" hidden="false" customHeight="false" outlineLevel="0" collapsed="false">
      <c r="A598" s="7" t="s">
        <v>857</v>
      </c>
      <c r="B598" s="7" t="s">
        <v>859</v>
      </c>
      <c r="C598" s="8" t="n">
        <f aca="false">27</f>
        <v>27</v>
      </c>
      <c r="D598" s="9" t="n">
        <v>45111</v>
      </c>
      <c r="E598" s="10" t="str">
        <f aca="false">IF(F598="Sterile",D598+1826, "NA")</f>
        <v>NA</v>
      </c>
      <c r="F598" s="11" t="s">
        <v>7</v>
      </c>
    </row>
    <row r="599" customFormat="false" ht="38.6" hidden="false" customHeight="false" outlineLevel="0" collapsed="false">
      <c r="A599" s="12" t="s">
        <v>860</v>
      </c>
      <c r="B599" s="7" t="s">
        <v>861</v>
      </c>
      <c r="C599" s="8" t="n">
        <f aca="false">36-9</f>
        <v>27</v>
      </c>
      <c r="D599" s="9" t="n">
        <v>44988</v>
      </c>
      <c r="E599" s="10" t="str">
        <f aca="false">IF(F599="Sterile",D599+1825, "NA")</f>
        <v>NA</v>
      </c>
      <c r="F599" s="11" t="s">
        <v>7</v>
      </c>
    </row>
    <row r="600" customFormat="false" ht="38.6" hidden="false" customHeight="false" outlineLevel="0" collapsed="false">
      <c r="A600" s="12" t="s">
        <v>862</v>
      </c>
      <c r="B600" s="7" t="s">
        <v>863</v>
      </c>
      <c r="C600" s="8" t="n">
        <f aca="false">36-15</f>
        <v>21</v>
      </c>
      <c r="D600" s="9" t="n">
        <v>44989</v>
      </c>
      <c r="E600" s="10" t="str">
        <f aca="false">IF(F600="Sterile",D600+1825, "NA")</f>
        <v>NA</v>
      </c>
      <c r="F600" s="11" t="s">
        <v>7</v>
      </c>
    </row>
    <row r="601" customFormat="false" ht="38.6" hidden="false" customHeight="false" outlineLevel="0" collapsed="false">
      <c r="A601" s="12" t="s">
        <v>864</v>
      </c>
      <c r="B601" s="7" t="s">
        <v>865</v>
      </c>
      <c r="C601" s="8" t="n">
        <v>24</v>
      </c>
      <c r="D601" s="9" t="n">
        <v>44988</v>
      </c>
      <c r="E601" s="10" t="str">
        <f aca="false">IF(F601="Sterile",D601+1825, "NA")</f>
        <v>NA</v>
      </c>
      <c r="F601" s="11" t="s">
        <v>7</v>
      </c>
    </row>
    <row r="602" customFormat="false" ht="38.6" hidden="false" customHeight="false" outlineLevel="0" collapsed="false">
      <c r="A602" s="12" t="s">
        <v>866</v>
      </c>
      <c r="B602" s="7" t="s">
        <v>867</v>
      </c>
      <c r="C602" s="8" t="n">
        <v>21</v>
      </c>
      <c r="D602" s="9" t="n">
        <v>44988</v>
      </c>
      <c r="E602" s="10" t="str">
        <f aca="false">IF(F602="Sterile",D602+1825, "NA")</f>
        <v>NA</v>
      </c>
      <c r="F602" s="11" t="s">
        <v>7</v>
      </c>
    </row>
    <row r="603" customFormat="false" ht="38.6" hidden="false" customHeight="false" outlineLevel="0" collapsed="false">
      <c r="A603" s="7" t="s">
        <v>868</v>
      </c>
      <c r="B603" s="7" t="s">
        <v>869</v>
      </c>
      <c r="C603" s="8" t="n">
        <f aca="false">21</f>
        <v>21</v>
      </c>
      <c r="D603" s="9" t="n">
        <v>45083</v>
      </c>
      <c r="E603" s="10" t="str">
        <f aca="false">IF(F603="Sterile",D603+1826, "NA")</f>
        <v>NA</v>
      </c>
      <c r="F603" s="11" t="s">
        <v>7</v>
      </c>
    </row>
    <row r="604" customFormat="false" ht="38.6" hidden="false" customHeight="false" outlineLevel="0" collapsed="false">
      <c r="A604" s="7" t="s">
        <v>870</v>
      </c>
      <c r="B604" s="7" t="s">
        <v>871</v>
      </c>
      <c r="C604" s="8" t="n">
        <f aca="false">21-3</f>
        <v>18</v>
      </c>
      <c r="D604" s="9" t="n">
        <v>45058</v>
      </c>
      <c r="E604" s="10" t="str">
        <f aca="false">IF(F604="Sterile",D604+1826, "NA")</f>
        <v>NA</v>
      </c>
      <c r="F604" s="11" t="s">
        <v>7</v>
      </c>
    </row>
    <row r="605" customFormat="false" ht="38.6" hidden="false" customHeight="false" outlineLevel="0" collapsed="false">
      <c r="A605" s="7" t="s">
        <v>872</v>
      </c>
      <c r="B605" s="7" t="s">
        <v>873</v>
      </c>
      <c r="C605" s="8" t="n">
        <f aca="false">21</f>
        <v>21</v>
      </c>
      <c r="D605" s="9" t="n">
        <v>45063</v>
      </c>
      <c r="E605" s="10" t="str">
        <f aca="false">IF(F605="Sterile",D605+1826, "NA")</f>
        <v>NA</v>
      </c>
      <c r="F605" s="11" t="s">
        <v>7</v>
      </c>
    </row>
    <row r="606" customFormat="false" ht="38.6" hidden="false" customHeight="false" outlineLevel="0" collapsed="false">
      <c r="A606" s="7" t="s">
        <v>874</v>
      </c>
      <c r="B606" s="7" t="s">
        <v>875</v>
      </c>
      <c r="C606" s="8" t="n">
        <f aca="false">21</f>
        <v>21</v>
      </c>
      <c r="D606" s="9" t="n">
        <v>45063</v>
      </c>
      <c r="E606" s="10" t="str">
        <f aca="false">IF(F606="Sterile",D606+1826, "NA")</f>
        <v>NA</v>
      </c>
      <c r="F606" s="11" t="s">
        <v>7</v>
      </c>
    </row>
    <row r="607" customFormat="false" ht="38.6" hidden="false" customHeight="false" outlineLevel="0" collapsed="false">
      <c r="A607" s="7" t="s">
        <v>876</v>
      </c>
      <c r="B607" s="7" t="s">
        <v>877</v>
      </c>
      <c r="C607" s="8" t="n">
        <f aca="false">21</f>
        <v>21</v>
      </c>
      <c r="D607" s="9" t="n">
        <v>45058</v>
      </c>
      <c r="E607" s="10" t="str">
        <f aca="false">IF(F607="Sterile",D607+1826, "NA")</f>
        <v>NA</v>
      </c>
      <c r="F607" s="11" t="s">
        <v>7</v>
      </c>
    </row>
    <row r="608" customFormat="false" ht="38.6" hidden="false" customHeight="false" outlineLevel="0" collapsed="false">
      <c r="A608" s="7" t="s">
        <v>878</v>
      </c>
      <c r="B608" s="7" t="s">
        <v>879</v>
      </c>
      <c r="C608" s="8" t="n">
        <f aca="false">21</f>
        <v>21</v>
      </c>
      <c r="D608" s="9" t="n">
        <v>45062</v>
      </c>
      <c r="E608" s="10" t="str">
        <f aca="false">IF(F608="Sterile",D608+1826, "NA")</f>
        <v>NA</v>
      </c>
      <c r="F608" s="11" t="s">
        <v>7</v>
      </c>
    </row>
    <row r="609" customFormat="false" ht="38.6" hidden="false" customHeight="false" outlineLevel="0" collapsed="false">
      <c r="A609" s="7" t="s">
        <v>880</v>
      </c>
      <c r="B609" s="7" t="s">
        <v>881</v>
      </c>
      <c r="C609" s="8" t="n">
        <f aca="false">21</f>
        <v>21</v>
      </c>
      <c r="D609" s="9" t="n">
        <v>45063</v>
      </c>
      <c r="E609" s="10" t="str">
        <f aca="false">IF(F609="Sterile",D609+1826, "NA")</f>
        <v>NA</v>
      </c>
      <c r="F609" s="11" t="s">
        <v>7</v>
      </c>
    </row>
    <row r="610" customFormat="false" ht="38.6" hidden="false" customHeight="false" outlineLevel="0" collapsed="false">
      <c r="A610" s="7" t="s">
        <v>882</v>
      </c>
      <c r="B610" s="7" t="s">
        <v>883</v>
      </c>
      <c r="C610" s="8" t="n">
        <f aca="false">21</f>
        <v>21</v>
      </c>
      <c r="D610" s="9" t="n">
        <v>45058</v>
      </c>
      <c r="E610" s="10" t="str">
        <f aca="false">IF(F610="Sterile",D610+1826, "NA")</f>
        <v>NA</v>
      </c>
      <c r="F610" s="11" t="s">
        <v>7</v>
      </c>
    </row>
    <row r="611" customFormat="false" ht="38.6" hidden="false" customHeight="false" outlineLevel="0" collapsed="false">
      <c r="A611" s="7" t="s">
        <v>884</v>
      </c>
      <c r="B611" s="7" t="s">
        <v>885</v>
      </c>
      <c r="C611" s="8" t="n">
        <f aca="false">21-6-3</f>
        <v>12</v>
      </c>
      <c r="D611" s="9" t="n">
        <v>45062</v>
      </c>
      <c r="E611" s="10" t="str">
        <f aca="false">IF(F611="Sterile",D611+1826, "NA")</f>
        <v>NA</v>
      </c>
      <c r="F611" s="11" t="s">
        <v>7</v>
      </c>
    </row>
    <row r="612" customFormat="false" ht="38.6" hidden="false" customHeight="false" outlineLevel="0" collapsed="false">
      <c r="A612" s="7" t="s">
        <v>884</v>
      </c>
      <c r="B612" s="7" t="s">
        <v>886</v>
      </c>
      <c r="C612" s="8" t="n">
        <f aca="false">27</f>
        <v>27</v>
      </c>
      <c r="D612" s="9" t="n">
        <v>45098</v>
      </c>
      <c r="E612" s="10" t="str">
        <f aca="false">IF(F612="Sterile",D612+1826, "NA")</f>
        <v>NA</v>
      </c>
      <c r="F612" s="11" t="s">
        <v>7</v>
      </c>
    </row>
    <row r="613" customFormat="false" ht="38.6" hidden="false" customHeight="false" outlineLevel="0" collapsed="false">
      <c r="A613" s="7" t="s">
        <v>887</v>
      </c>
      <c r="B613" s="7" t="s">
        <v>888</v>
      </c>
      <c r="C613" s="8" t="n">
        <f aca="false">21-3</f>
        <v>18</v>
      </c>
      <c r="D613" s="9" t="n">
        <v>45062</v>
      </c>
      <c r="E613" s="10" t="str">
        <f aca="false">IF(F613="Sterile",D613+1826, "NA")</f>
        <v>NA</v>
      </c>
      <c r="F613" s="11" t="s">
        <v>7</v>
      </c>
    </row>
    <row r="614" customFormat="false" ht="38.6" hidden="false" customHeight="false" outlineLevel="0" collapsed="false">
      <c r="A614" s="7" t="s">
        <v>887</v>
      </c>
      <c r="B614" s="7" t="s">
        <v>889</v>
      </c>
      <c r="C614" s="8" t="n">
        <f aca="false">21</f>
        <v>21</v>
      </c>
      <c r="D614" s="9" t="n">
        <v>45098</v>
      </c>
      <c r="E614" s="10" t="str">
        <f aca="false">IF(F614="Sterile",D614+1826, "NA")</f>
        <v>NA</v>
      </c>
      <c r="F614" s="11" t="s">
        <v>7</v>
      </c>
    </row>
    <row r="615" customFormat="false" ht="38.6" hidden="false" customHeight="false" outlineLevel="0" collapsed="false">
      <c r="A615" s="7" t="s">
        <v>890</v>
      </c>
      <c r="B615" s="7" t="s">
        <v>891</v>
      </c>
      <c r="C615" s="8" t="n">
        <f aca="false">21-3-3</f>
        <v>15</v>
      </c>
      <c r="D615" s="9" t="n">
        <v>45062</v>
      </c>
      <c r="E615" s="10" t="str">
        <f aca="false">IF(F615="Sterile",D615+1826, "NA")</f>
        <v>NA</v>
      </c>
      <c r="F615" s="11" t="s">
        <v>7</v>
      </c>
    </row>
    <row r="616" customFormat="false" ht="38.6" hidden="false" customHeight="false" outlineLevel="0" collapsed="false">
      <c r="A616" s="7" t="s">
        <v>890</v>
      </c>
      <c r="B616" s="7" t="s">
        <v>892</v>
      </c>
      <c r="C616" s="8" t="n">
        <f aca="false">21</f>
        <v>21</v>
      </c>
      <c r="D616" s="9" t="n">
        <v>45071</v>
      </c>
      <c r="E616" s="10" t="str">
        <f aca="false">IF(F616="Sterile",D616+1826, "NA")</f>
        <v>NA</v>
      </c>
      <c r="F616" s="11" t="s">
        <v>7</v>
      </c>
    </row>
    <row r="617" customFormat="false" ht="38.6" hidden="false" customHeight="false" outlineLevel="0" collapsed="false">
      <c r="A617" s="7" t="s">
        <v>890</v>
      </c>
      <c r="B617" s="7" t="s">
        <v>893</v>
      </c>
      <c r="C617" s="8" t="n">
        <f aca="false">24</f>
        <v>24</v>
      </c>
      <c r="D617" s="9" t="n">
        <v>45098</v>
      </c>
      <c r="E617" s="10" t="str">
        <f aca="false">IF(F617="Sterile",D617+1826, "NA")</f>
        <v>NA</v>
      </c>
      <c r="F617" s="11" t="s">
        <v>7</v>
      </c>
    </row>
    <row r="618" customFormat="false" ht="38.6" hidden="false" customHeight="false" outlineLevel="0" collapsed="false">
      <c r="A618" s="12" t="s">
        <v>894</v>
      </c>
      <c r="B618" s="7" t="s">
        <v>895</v>
      </c>
      <c r="C618" s="8" t="n">
        <f aca="false">21-9</f>
        <v>12</v>
      </c>
      <c r="D618" s="9" t="n">
        <v>45048</v>
      </c>
      <c r="E618" s="10" t="str">
        <f aca="false">IF(F618="Sterile",D618+1826, "NA")</f>
        <v>NA</v>
      </c>
      <c r="F618" s="11" t="s">
        <v>7</v>
      </c>
    </row>
    <row r="619" customFormat="false" ht="38.6" hidden="false" customHeight="false" outlineLevel="0" collapsed="false">
      <c r="A619" s="7" t="s">
        <v>894</v>
      </c>
      <c r="B619" s="7" t="s">
        <v>896</v>
      </c>
      <c r="C619" s="8" t="n">
        <f aca="false">21</f>
        <v>21</v>
      </c>
      <c r="D619" s="9" t="n">
        <v>45097</v>
      </c>
      <c r="E619" s="10" t="str">
        <f aca="false">IF(F619="Sterile",D619+1826, "NA")</f>
        <v>NA</v>
      </c>
      <c r="F619" s="11" t="s">
        <v>7</v>
      </c>
    </row>
    <row r="620" customFormat="false" ht="38.6" hidden="false" customHeight="false" outlineLevel="0" collapsed="false">
      <c r="A620" s="7" t="s">
        <v>897</v>
      </c>
      <c r="B620" s="7" t="s">
        <v>898</v>
      </c>
      <c r="C620" s="8" t="n">
        <f aca="false">21</f>
        <v>21</v>
      </c>
      <c r="D620" s="9" t="n">
        <v>45063</v>
      </c>
      <c r="E620" s="10" t="str">
        <f aca="false">IF(F620="Sterile",D620+1826, "NA")</f>
        <v>NA</v>
      </c>
      <c r="F620" s="11" t="s">
        <v>7</v>
      </c>
    </row>
    <row r="621" customFormat="false" ht="38.6" hidden="false" customHeight="false" outlineLevel="0" collapsed="false">
      <c r="A621" s="7" t="s">
        <v>899</v>
      </c>
      <c r="B621" s="7" t="s">
        <v>900</v>
      </c>
      <c r="C621" s="8" t="n">
        <f aca="false">21</f>
        <v>21</v>
      </c>
      <c r="D621" s="9" t="n">
        <v>45058</v>
      </c>
      <c r="E621" s="10" t="str">
        <f aca="false">IF(F621="Sterile",D621+1826, "NA")</f>
        <v>NA</v>
      </c>
      <c r="F621" s="11" t="s">
        <v>7</v>
      </c>
    </row>
    <row r="622" customFormat="false" ht="38.6" hidden="false" customHeight="false" outlineLevel="0" collapsed="false">
      <c r="A622" s="7" t="s">
        <v>901</v>
      </c>
      <c r="B622" s="7" t="s">
        <v>902</v>
      </c>
      <c r="C622" s="8" t="n">
        <f aca="false">21</f>
        <v>21</v>
      </c>
      <c r="D622" s="9" t="n">
        <v>45058</v>
      </c>
      <c r="E622" s="10" t="str">
        <f aca="false">IF(F622="Sterile",D622+1826, "NA")</f>
        <v>NA</v>
      </c>
      <c r="F622" s="11" t="s">
        <v>7</v>
      </c>
    </row>
    <row r="623" customFormat="false" ht="38.6" hidden="false" customHeight="false" outlineLevel="0" collapsed="false">
      <c r="A623" s="7" t="s">
        <v>901</v>
      </c>
      <c r="B623" s="7" t="s">
        <v>903</v>
      </c>
      <c r="C623" s="8" t="n">
        <f aca="false">51</f>
        <v>51</v>
      </c>
      <c r="D623" s="9" t="n">
        <v>45079</v>
      </c>
      <c r="E623" s="10" t="str">
        <f aca="false">IF(F623="Sterile",D623+1826, "NA")</f>
        <v>NA</v>
      </c>
      <c r="F623" s="11" t="s">
        <v>7</v>
      </c>
    </row>
    <row r="624" customFormat="false" ht="38.6" hidden="false" customHeight="false" outlineLevel="0" collapsed="false">
      <c r="A624" s="7" t="s">
        <v>904</v>
      </c>
      <c r="B624" s="7" t="s">
        <v>905</v>
      </c>
      <c r="C624" s="8" t="n">
        <f aca="false">21-3</f>
        <v>18</v>
      </c>
      <c r="D624" s="9" t="n">
        <v>45062</v>
      </c>
      <c r="E624" s="10" t="str">
        <f aca="false">IF(F624="Sterile",D624+1826, "NA")</f>
        <v>NA</v>
      </c>
      <c r="F624" s="11" t="s">
        <v>7</v>
      </c>
    </row>
    <row r="625" customFormat="false" ht="38.6" hidden="false" customHeight="false" outlineLevel="0" collapsed="false">
      <c r="A625" s="7" t="s">
        <v>904</v>
      </c>
      <c r="B625" s="7" t="s">
        <v>906</v>
      </c>
      <c r="C625" s="8" t="n">
        <f aca="false">48</f>
        <v>48</v>
      </c>
      <c r="D625" s="9" t="n">
        <v>45071</v>
      </c>
      <c r="E625" s="10" t="str">
        <f aca="false">IF(F625="Sterile",D625+1826, "NA")</f>
        <v>NA</v>
      </c>
      <c r="F625" s="11" t="s">
        <v>7</v>
      </c>
    </row>
    <row r="626" customFormat="false" ht="38.6" hidden="false" customHeight="false" outlineLevel="0" collapsed="false">
      <c r="A626" s="7" t="s">
        <v>904</v>
      </c>
      <c r="B626" s="7" t="s">
        <v>907</v>
      </c>
      <c r="C626" s="8" t="n">
        <f aca="false">66</f>
        <v>66</v>
      </c>
      <c r="D626" s="9" t="n">
        <v>45095</v>
      </c>
      <c r="E626" s="10" t="str">
        <f aca="false">IF(F626="Sterile",D626+1826, "NA")</f>
        <v>NA</v>
      </c>
      <c r="F626" s="11" t="s">
        <v>7</v>
      </c>
    </row>
    <row r="627" customFormat="false" ht="38.6" hidden="false" customHeight="false" outlineLevel="0" collapsed="false">
      <c r="A627" s="7" t="s">
        <v>908</v>
      </c>
      <c r="B627" s="7" t="s">
        <v>909</v>
      </c>
      <c r="C627" s="8" t="n">
        <f aca="false">27-9</f>
        <v>18</v>
      </c>
      <c r="D627" s="9" t="n">
        <v>45058</v>
      </c>
      <c r="E627" s="10" t="str">
        <f aca="false">IF(F627="Sterile",D627+1826, "NA")</f>
        <v>NA</v>
      </c>
      <c r="F627" s="11" t="s">
        <v>7</v>
      </c>
    </row>
    <row r="628" customFormat="false" ht="38.6" hidden="false" customHeight="false" outlineLevel="0" collapsed="false">
      <c r="A628" s="7" t="s">
        <v>908</v>
      </c>
      <c r="B628" s="7" t="s">
        <v>910</v>
      </c>
      <c r="C628" s="8" t="n">
        <f aca="false">24</f>
        <v>24</v>
      </c>
      <c r="D628" s="9" t="n">
        <v>45076</v>
      </c>
      <c r="E628" s="10" t="str">
        <f aca="false">IF(F628="Sterile",D628+1826, "NA")</f>
        <v>NA</v>
      </c>
      <c r="F628" s="11" t="s">
        <v>7</v>
      </c>
    </row>
    <row r="629" customFormat="false" ht="38.6" hidden="false" customHeight="false" outlineLevel="0" collapsed="false">
      <c r="A629" s="7" t="s">
        <v>908</v>
      </c>
      <c r="B629" s="7" t="s">
        <v>911</v>
      </c>
      <c r="C629" s="8" t="n">
        <f aca="false">24</f>
        <v>24</v>
      </c>
      <c r="D629" s="9" t="n">
        <v>45091</v>
      </c>
      <c r="E629" s="10" t="str">
        <f aca="false">IF(F629="Sterile",D629+1826, "NA")</f>
        <v>NA</v>
      </c>
      <c r="F629" s="11" t="s">
        <v>7</v>
      </c>
    </row>
    <row r="630" customFormat="false" ht="38.6" hidden="false" customHeight="false" outlineLevel="0" collapsed="false">
      <c r="A630" s="7" t="s">
        <v>912</v>
      </c>
      <c r="B630" s="7" t="s">
        <v>913</v>
      </c>
      <c r="C630" s="8" t="n">
        <f aca="false">21-12</f>
        <v>9</v>
      </c>
      <c r="D630" s="9" t="n">
        <v>45063</v>
      </c>
      <c r="E630" s="10" t="str">
        <f aca="false">IF(F630="Sterile",D630+1826, "NA")</f>
        <v>NA</v>
      </c>
      <c r="F630" s="11" t="s">
        <v>7</v>
      </c>
    </row>
    <row r="631" customFormat="false" ht="38.6" hidden="false" customHeight="false" outlineLevel="0" collapsed="false">
      <c r="A631" s="7" t="s">
        <v>912</v>
      </c>
      <c r="B631" s="7" t="s">
        <v>914</v>
      </c>
      <c r="C631" s="8" t="n">
        <f aca="false">30-12</f>
        <v>18</v>
      </c>
      <c r="D631" s="9" t="n">
        <v>45080</v>
      </c>
      <c r="E631" s="10" t="str">
        <f aca="false">IF(F631="Sterile",D631+1826, "NA")</f>
        <v>NA</v>
      </c>
      <c r="F631" s="11" t="s">
        <v>7</v>
      </c>
    </row>
    <row r="632" customFormat="false" ht="38.6" hidden="false" customHeight="false" outlineLevel="0" collapsed="false">
      <c r="A632" s="7" t="s">
        <v>915</v>
      </c>
      <c r="B632" s="7" t="s">
        <v>916</v>
      </c>
      <c r="C632" s="8" t="n">
        <f aca="false">21-6</f>
        <v>15</v>
      </c>
      <c r="D632" s="9" t="n">
        <v>45058</v>
      </c>
      <c r="E632" s="10" t="str">
        <f aca="false">IF(F632="Sterile",D632+1826, "NA")</f>
        <v>NA</v>
      </c>
      <c r="F632" s="11" t="s">
        <v>7</v>
      </c>
    </row>
    <row r="633" customFormat="false" ht="38.6" hidden="false" customHeight="false" outlineLevel="0" collapsed="false">
      <c r="A633" s="7" t="s">
        <v>915</v>
      </c>
      <c r="B633" s="7" t="s">
        <v>917</v>
      </c>
      <c r="C633" s="8" t="n">
        <f aca="false">21</f>
        <v>21</v>
      </c>
      <c r="D633" s="9" t="n">
        <v>45080</v>
      </c>
      <c r="E633" s="10" t="str">
        <f aca="false">IF(F633="Sterile",D633+1826, "NA")</f>
        <v>NA</v>
      </c>
      <c r="F633" s="11" t="s">
        <v>7</v>
      </c>
    </row>
    <row r="634" customFormat="false" ht="38.6" hidden="false" customHeight="false" outlineLevel="0" collapsed="false">
      <c r="A634" s="12" t="s">
        <v>918</v>
      </c>
      <c r="B634" s="7" t="s">
        <v>919</v>
      </c>
      <c r="C634" s="8" t="n">
        <v>18</v>
      </c>
      <c r="D634" s="9" t="n">
        <v>44884</v>
      </c>
      <c r="E634" s="10" t="str">
        <f aca="false">IF(F634="Sterile",D634+1825, "NA")</f>
        <v>NA</v>
      </c>
      <c r="F634" s="11" t="s">
        <v>7</v>
      </c>
    </row>
    <row r="635" customFormat="false" ht="38.6" hidden="false" customHeight="false" outlineLevel="0" collapsed="false">
      <c r="A635" s="7" t="s">
        <v>920</v>
      </c>
      <c r="B635" s="7" t="s">
        <v>921</v>
      </c>
      <c r="C635" s="8" t="n">
        <f aca="false">21</f>
        <v>21</v>
      </c>
      <c r="D635" s="9" t="n">
        <v>45062</v>
      </c>
      <c r="E635" s="10" t="str">
        <f aca="false">IF(F635="Sterile",D635+1826, "NA")</f>
        <v>NA</v>
      </c>
      <c r="F635" s="11" t="s">
        <v>7</v>
      </c>
    </row>
    <row r="636" customFormat="false" ht="38.6" hidden="false" customHeight="false" outlineLevel="0" collapsed="false">
      <c r="A636" s="7" t="s">
        <v>922</v>
      </c>
      <c r="B636" s="7" t="s">
        <v>923</v>
      </c>
      <c r="C636" s="8" t="n">
        <f aca="false">21-6</f>
        <v>15</v>
      </c>
      <c r="D636" s="9" t="n">
        <v>45058</v>
      </c>
      <c r="E636" s="10" t="str">
        <f aca="false">IF(F636="Sterile",D636+1826, "NA")</f>
        <v>NA</v>
      </c>
      <c r="F636" s="11" t="s">
        <v>7</v>
      </c>
    </row>
    <row r="637" customFormat="false" ht="38.6" hidden="false" customHeight="false" outlineLevel="0" collapsed="false">
      <c r="A637" s="7" t="s">
        <v>922</v>
      </c>
      <c r="B637" s="7" t="s">
        <v>924</v>
      </c>
      <c r="C637" s="8" t="n">
        <f aca="false">21</f>
        <v>21</v>
      </c>
      <c r="D637" s="9" t="n">
        <v>45091</v>
      </c>
      <c r="E637" s="10" t="str">
        <f aca="false">IF(F637="Sterile",D637+1826, "NA")</f>
        <v>NA</v>
      </c>
      <c r="F637" s="11" t="s">
        <v>7</v>
      </c>
    </row>
    <row r="638" customFormat="false" ht="38.6" hidden="false" customHeight="false" outlineLevel="0" collapsed="false">
      <c r="A638" s="12" t="s">
        <v>925</v>
      </c>
      <c r="B638" s="7" t="s">
        <v>926</v>
      </c>
      <c r="C638" s="8" t="n">
        <v>21</v>
      </c>
      <c r="D638" s="9" t="n">
        <v>45032</v>
      </c>
      <c r="E638" s="10" t="str">
        <f aca="false">IF(F638="Sterile",D638+1826, "NA")</f>
        <v>NA</v>
      </c>
      <c r="F638" s="11" t="s">
        <v>7</v>
      </c>
    </row>
    <row r="639" customFormat="false" ht="38.6" hidden="false" customHeight="false" outlineLevel="0" collapsed="false">
      <c r="A639" s="12" t="s">
        <v>927</v>
      </c>
      <c r="B639" s="7" t="s">
        <v>928</v>
      </c>
      <c r="C639" s="8" t="n">
        <f aca="false">27-6</f>
        <v>21</v>
      </c>
      <c r="D639" s="9" t="n">
        <v>45032</v>
      </c>
      <c r="E639" s="10" t="str">
        <f aca="false">IF(F639="Sterile",D639+1826, "NA")</f>
        <v>NA</v>
      </c>
      <c r="F639" s="11" t="s">
        <v>7</v>
      </c>
    </row>
    <row r="640" customFormat="false" ht="38.6" hidden="false" customHeight="false" outlineLevel="0" collapsed="false">
      <c r="A640" s="7" t="s">
        <v>927</v>
      </c>
      <c r="B640" s="7" t="s">
        <v>929</v>
      </c>
      <c r="C640" s="8" t="n">
        <f aca="false">24</f>
        <v>24</v>
      </c>
      <c r="D640" s="9" t="n">
        <v>45076</v>
      </c>
      <c r="E640" s="10" t="str">
        <f aca="false">IF(F640="Sterile",D640+1826, "NA")</f>
        <v>NA</v>
      </c>
      <c r="F640" s="11" t="s">
        <v>7</v>
      </c>
    </row>
    <row r="641" customFormat="false" ht="38.6" hidden="false" customHeight="false" outlineLevel="0" collapsed="false">
      <c r="A641" s="7" t="s">
        <v>930</v>
      </c>
      <c r="B641" s="7" t="s">
        <v>931</v>
      </c>
      <c r="C641" s="8" t="n">
        <f aca="false">21</f>
        <v>21</v>
      </c>
      <c r="D641" s="9" t="n">
        <v>45097</v>
      </c>
      <c r="E641" s="10" t="str">
        <f aca="false">IF(F641="Sterile",D641+1826, "NA")</f>
        <v>NA</v>
      </c>
      <c r="F641" s="11" t="s">
        <v>7</v>
      </c>
    </row>
    <row r="642" customFormat="false" ht="38.6" hidden="false" customHeight="false" outlineLevel="0" collapsed="false">
      <c r="A642" s="12" t="s">
        <v>932</v>
      </c>
      <c r="B642" s="7" t="s">
        <v>933</v>
      </c>
      <c r="C642" s="8" t="n">
        <v>27</v>
      </c>
      <c r="D642" s="13" t="n">
        <v>45025</v>
      </c>
      <c r="E642" s="10" t="str">
        <f aca="false">IF(F642="Sterile",D642+1825, "NA")</f>
        <v>NA</v>
      </c>
      <c r="F642" s="7" t="s">
        <v>7</v>
      </c>
    </row>
    <row r="643" customFormat="false" ht="38.6" hidden="false" customHeight="false" outlineLevel="0" collapsed="false">
      <c r="A643" s="7" t="s">
        <v>932</v>
      </c>
      <c r="B643" s="7" t="s">
        <v>934</v>
      </c>
      <c r="C643" s="8" t="n">
        <f aca="false">24</f>
        <v>24</v>
      </c>
      <c r="D643" s="9" t="n">
        <v>45076</v>
      </c>
      <c r="E643" s="10" t="str">
        <f aca="false">IF(F643="Sterile",D643+1826, "NA")</f>
        <v>NA</v>
      </c>
      <c r="F643" s="11" t="s">
        <v>7</v>
      </c>
    </row>
    <row r="644" customFormat="false" ht="38.6" hidden="false" customHeight="false" outlineLevel="0" collapsed="false">
      <c r="A644" s="12" t="s">
        <v>935</v>
      </c>
      <c r="B644" s="7" t="s">
        <v>936</v>
      </c>
      <c r="C644" s="8" t="n">
        <v>21</v>
      </c>
      <c r="D644" s="9" t="n">
        <v>45027</v>
      </c>
      <c r="E644" s="10" t="str">
        <f aca="false">IF(F644="Sterile",D644+1825, "NA")</f>
        <v>NA</v>
      </c>
      <c r="F644" s="11" t="s">
        <v>7</v>
      </c>
    </row>
    <row r="645" customFormat="false" ht="38.6" hidden="false" customHeight="false" outlineLevel="0" collapsed="false">
      <c r="A645" s="12" t="s">
        <v>937</v>
      </c>
      <c r="B645" s="7" t="s">
        <v>938</v>
      </c>
      <c r="C645" s="8" t="n">
        <v>21</v>
      </c>
      <c r="D645" s="13" t="n">
        <v>45025</v>
      </c>
      <c r="E645" s="10" t="str">
        <f aca="false">IF(F645="Sterile",D645+1825, "NA")</f>
        <v>NA</v>
      </c>
      <c r="F645" s="7" t="s">
        <v>7</v>
      </c>
    </row>
    <row r="646" customFormat="false" ht="38.6" hidden="false" customHeight="false" outlineLevel="0" collapsed="false">
      <c r="A646" s="7" t="s">
        <v>937</v>
      </c>
      <c r="B646" s="7" t="s">
        <v>939</v>
      </c>
      <c r="C646" s="8" t="n">
        <f aca="false">21</f>
        <v>21</v>
      </c>
      <c r="D646" s="9" t="n">
        <v>45071</v>
      </c>
      <c r="E646" s="10" t="str">
        <f aca="false">IF(F646="Sterile",D646+1826, "NA")</f>
        <v>NA</v>
      </c>
      <c r="F646" s="11" t="s">
        <v>7</v>
      </c>
    </row>
    <row r="647" customFormat="false" ht="38.6" hidden="false" customHeight="false" outlineLevel="0" collapsed="false">
      <c r="A647" s="12" t="s">
        <v>940</v>
      </c>
      <c r="B647" s="7" t="s">
        <v>941</v>
      </c>
      <c r="C647" s="8" t="n">
        <f aca="false">27-6</f>
        <v>21</v>
      </c>
      <c r="D647" s="13" t="n">
        <v>45025</v>
      </c>
      <c r="E647" s="10" t="str">
        <f aca="false">IF(F647="Sterile",D647+1825, "NA")</f>
        <v>NA</v>
      </c>
      <c r="F647" s="7" t="s">
        <v>7</v>
      </c>
    </row>
    <row r="648" customFormat="false" ht="38.6" hidden="false" customHeight="false" outlineLevel="0" collapsed="false">
      <c r="A648" s="7" t="s">
        <v>940</v>
      </c>
      <c r="B648" s="7" t="s">
        <v>942</v>
      </c>
      <c r="C648" s="8" t="n">
        <f aca="false">21</f>
        <v>21</v>
      </c>
      <c r="D648" s="9" t="n">
        <v>45078</v>
      </c>
      <c r="E648" s="10" t="str">
        <f aca="false">IF(F648="Sterile",D648+1826, "NA")</f>
        <v>NA</v>
      </c>
      <c r="F648" s="11" t="s">
        <v>7</v>
      </c>
    </row>
    <row r="649" customFormat="false" ht="38.6" hidden="false" customHeight="false" outlineLevel="0" collapsed="false">
      <c r="A649" s="7" t="s">
        <v>943</v>
      </c>
      <c r="B649" s="7" t="s">
        <v>944</v>
      </c>
      <c r="C649" s="8" t="n">
        <f aca="false">21</f>
        <v>21</v>
      </c>
      <c r="D649" s="9" t="n">
        <v>45062</v>
      </c>
      <c r="E649" s="10" t="str">
        <f aca="false">IF(F649="Sterile",D649+1826, "NA")</f>
        <v>NA</v>
      </c>
      <c r="F649" s="11" t="s">
        <v>7</v>
      </c>
    </row>
    <row r="650" customFormat="false" ht="38.6" hidden="false" customHeight="false" outlineLevel="0" collapsed="false">
      <c r="A650" s="7" t="s">
        <v>945</v>
      </c>
      <c r="B650" s="7" t="s">
        <v>946</v>
      </c>
      <c r="C650" s="8" t="n">
        <f aca="false">21</f>
        <v>21</v>
      </c>
      <c r="D650" s="9" t="n">
        <v>45062</v>
      </c>
      <c r="E650" s="10" t="str">
        <f aca="false">IF(F650="Sterile",D650+1826, "NA")</f>
        <v>NA</v>
      </c>
      <c r="F650" s="11" t="s">
        <v>7</v>
      </c>
    </row>
    <row r="651" customFormat="false" ht="38.6" hidden="false" customHeight="false" outlineLevel="0" collapsed="false">
      <c r="A651" s="12" t="s">
        <v>947</v>
      </c>
      <c r="B651" s="7" t="s">
        <v>948</v>
      </c>
      <c r="C651" s="8" t="n">
        <f aca="false">9-6</f>
        <v>3</v>
      </c>
      <c r="D651" s="9" t="n">
        <v>44891</v>
      </c>
      <c r="E651" s="10" t="str">
        <f aca="false">IF(F651="Sterile",D651+1825, "NA")</f>
        <v>NA</v>
      </c>
      <c r="F651" s="11" t="s">
        <v>7</v>
      </c>
    </row>
    <row r="652" customFormat="false" ht="38.6" hidden="false" customHeight="false" outlineLevel="0" collapsed="false">
      <c r="A652" s="7" t="s">
        <v>949</v>
      </c>
      <c r="B652" s="7" t="s">
        <v>950</v>
      </c>
      <c r="C652" s="8" t="n">
        <f aca="false">21-5-6</f>
        <v>10</v>
      </c>
      <c r="D652" s="9" t="n">
        <v>45106</v>
      </c>
      <c r="E652" s="10" t="str">
        <f aca="false">IF(F652="Sterile",D652+1826, "NA")</f>
        <v>NA</v>
      </c>
      <c r="F652" s="11" t="s">
        <v>7</v>
      </c>
    </row>
    <row r="653" customFormat="false" ht="38.6" hidden="false" customHeight="false" outlineLevel="0" collapsed="false">
      <c r="A653" s="7" t="s">
        <v>951</v>
      </c>
      <c r="B653" s="7" t="s">
        <v>952</v>
      </c>
      <c r="C653" s="8" t="n">
        <f aca="false">30-6</f>
        <v>24</v>
      </c>
      <c r="D653" s="9" t="n">
        <v>45137</v>
      </c>
      <c r="E653" s="10" t="str">
        <f aca="false">IF(F653="Sterile",D653+1826, "NA")</f>
        <v>NA</v>
      </c>
      <c r="F653" s="11" t="s">
        <v>7</v>
      </c>
    </row>
    <row r="654" customFormat="false" ht="38.6" hidden="false" customHeight="false" outlineLevel="0" collapsed="false">
      <c r="A654" s="7" t="s">
        <v>953</v>
      </c>
      <c r="B654" s="7" t="s">
        <v>954</v>
      </c>
      <c r="C654" s="8" t="n">
        <f aca="false">21-5-6</f>
        <v>10</v>
      </c>
      <c r="D654" s="9" t="n">
        <v>45106</v>
      </c>
      <c r="E654" s="10" t="str">
        <f aca="false">IF(F654="Sterile",D654+1826, "NA")</f>
        <v>NA</v>
      </c>
      <c r="F654" s="11" t="s">
        <v>7</v>
      </c>
    </row>
    <row r="655" customFormat="false" ht="38.6" hidden="false" customHeight="false" outlineLevel="0" collapsed="false">
      <c r="A655" s="7" t="s">
        <v>955</v>
      </c>
      <c r="B655" s="7" t="s">
        <v>956</v>
      </c>
      <c r="C655" s="8" t="n">
        <f aca="false">20-3-2</f>
        <v>15</v>
      </c>
      <c r="D655" s="9" t="n">
        <v>45058</v>
      </c>
      <c r="E655" s="10" t="str">
        <f aca="false">IF(F655="Sterile",D655+1826, "NA")</f>
        <v>NA</v>
      </c>
      <c r="F655" s="11" t="s">
        <v>7</v>
      </c>
    </row>
    <row r="656" customFormat="false" ht="38.6" hidden="false" customHeight="false" outlineLevel="0" collapsed="false">
      <c r="A656" s="7" t="s">
        <v>955</v>
      </c>
      <c r="B656" s="7" t="s">
        <v>957</v>
      </c>
      <c r="C656" s="8" t="n">
        <f aca="false">21</f>
        <v>21</v>
      </c>
      <c r="D656" s="9" t="n">
        <v>45101</v>
      </c>
      <c r="E656" s="10" t="str">
        <f aca="false">IF(F656="Sterile",D656+1826, "NA")</f>
        <v>NA</v>
      </c>
      <c r="F656" s="11" t="s">
        <v>7</v>
      </c>
    </row>
    <row r="657" customFormat="false" ht="38.6" hidden="false" customHeight="false" outlineLevel="0" collapsed="false">
      <c r="A657" s="7" t="s">
        <v>958</v>
      </c>
      <c r="B657" s="7" t="s">
        <v>959</v>
      </c>
      <c r="C657" s="8" t="n">
        <f aca="false">21-5-6-4</f>
        <v>6</v>
      </c>
      <c r="D657" s="9" t="n">
        <v>45106</v>
      </c>
      <c r="E657" s="10" t="str">
        <f aca="false">IF(F657="Sterile",D657+1826, "NA")</f>
        <v>NA</v>
      </c>
      <c r="F657" s="11" t="s">
        <v>7</v>
      </c>
    </row>
    <row r="658" customFormat="false" ht="38.6" hidden="false" customHeight="false" outlineLevel="0" collapsed="false">
      <c r="A658" s="7" t="s">
        <v>960</v>
      </c>
      <c r="B658" s="7" t="s">
        <v>961</v>
      </c>
      <c r="C658" s="8" t="n">
        <f aca="false">21-2-6</f>
        <v>13</v>
      </c>
      <c r="D658" s="9" t="n">
        <v>45106</v>
      </c>
      <c r="E658" s="10" t="str">
        <f aca="false">IF(F658="Sterile",D658+1826, "NA")</f>
        <v>NA</v>
      </c>
      <c r="F658" s="11" t="s">
        <v>7</v>
      </c>
    </row>
    <row r="659" customFormat="false" ht="38.6" hidden="false" customHeight="false" outlineLevel="0" collapsed="false">
      <c r="A659" s="7" t="s">
        <v>962</v>
      </c>
      <c r="B659" s="7" t="s">
        <v>963</v>
      </c>
      <c r="C659" s="8" t="n">
        <f aca="false">21-5-6</f>
        <v>10</v>
      </c>
      <c r="D659" s="9" t="n">
        <v>45106</v>
      </c>
      <c r="E659" s="10" t="str">
        <f aca="false">IF(F659="Sterile",D659+1826, "NA")</f>
        <v>NA</v>
      </c>
      <c r="F659" s="11" t="s">
        <v>7</v>
      </c>
    </row>
    <row r="660" customFormat="false" ht="38.6" hidden="false" customHeight="false" outlineLevel="0" collapsed="false">
      <c r="A660" s="7" t="s">
        <v>964</v>
      </c>
      <c r="B660" s="7" t="s">
        <v>965</v>
      </c>
      <c r="C660" s="8" t="n">
        <f aca="false">21-5-2-3</f>
        <v>11</v>
      </c>
      <c r="D660" s="9" t="n">
        <v>45076</v>
      </c>
      <c r="E660" s="10" t="str">
        <f aca="false">IF(F660="Sterile",D660+1826, "NA")</f>
        <v>NA</v>
      </c>
      <c r="F660" s="11" t="s">
        <v>7</v>
      </c>
    </row>
    <row r="661" customFormat="false" ht="38.6" hidden="false" customHeight="false" outlineLevel="0" collapsed="false">
      <c r="A661" s="7" t="s">
        <v>966</v>
      </c>
      <c r="B661" s="7" t="s">
        <v>967</v>
      </c>
      <c r="C661" s="8" t="n">
        <f aca="false">21-2</f>
        <v>19</v>
      </c>
      <c r="D661" s="9" t="n">
        <v>45062</v>
      </c>
      <c r="E661" s="10" t="str">
        <f aca="false">IF(F661="Sterile",D661+1826, "NA")</f>
        <v>NA</v>
      </c>
      <c r="F661" s="11" t="s">
        <v>7</v>
      </c>
    </row>
    <row r="662" customFormat="false" ht="38.6" hidden="false" customHeight="false" outlineLevel="0" collapsed="false">
      <c r="A662" s="7" t="s">
        <v>966</v>
      </c>
      <c r="B662" s="7" t="s">
        <v>968</v>
      </c>
      <c r="C662" s="8" t="n">
        <f aca="false">21</f>
        <v>21</v>
      </c>
      <c r="D662" s="9" t="n">
        <v>45106</v>
      </c>
      <c r="E662" s="10" t="str">
        <f aca="false">IF(F662="Sterile",D662+1826, "NA")</f>
        <v>NA</v>
      </c>
      <c r="F662" s="11" t="s">
        <v>7</v>
      </c>
    </row>
    <row r="663" customFormat="false" ht="38.6" hidden="false" customHeight="false" outlineLevel="0" collapsed="false">
      <c r="A663" s="7" t="s">
        <v>969</v>
      </c>
      <c r="B663" s="7" t="s">
        <v>970</v>
      </c>
      <c r="C663" s="8" t="n">
        <f aca="false">30-3</f>
        <v>27</v>
      </c>
      <c r="D663" s="9" t="n">
        <v>45137</v>
      </c>
      <c r="E663" s="10" t="str">
        <f aca="false">IF(F663="Sterile",D663+1826, "NA")</f>
        <v>NA</v>
      </c>
      <c r="F663" s="11" t="s">
        <v>7</v>
      </c>
    </row>
    <row r="664" customFormat="false" ht="38.6" hidden="false" customHeight="false" outlineLevel="0" collapsed="false">
      <c r="A664" s="7" t="s">
        <v>971</v>
      </c>
      <c r="B664" s="7" t="s">
        <v>972</v>
      </c>
      <c r="C664" s="8" t="n">
        <f aca="false">21</f>
        <v>21</v>
      </c>
      <c r="D664" s="9" t="n">
        <v>45076</v>
      </c>
      <c r="E664" s="10" t="str">
        <f aca="false">IF(F664="Sterile",D664+1826, "NA")</f>
        <v>NA</v>
      </c>
      <c r="F664" s="11" t="s">
        <v>7</v>
      </c>
    </row>
    <row r="665" customFormat="false" ht="38.6" hidden="false" customHeight="false" outlineLevel="0" collapsed="false">
      <c r="A665" s="7" t="s">
        <v>971</v>
      </c>
      <c r="B665" s="7" t="s">
        <v>973</v>
      </c>
      <c r="C665" s="8" t="n">
        <f aca="false">21</f>
        <v>21</v>
      </c>
      <c r="D665" s="9" t="n">
        <v>45106</v>
      </c>
      <c r="E665" s="10" t="str">
        <f aca="false">IF(F665="Sterile",D665+1826, "NA")</f>
        <v>NA</v>
      </c>
      <c r="F665" s="11" t="s">
        <v>7</v>
      </c>
    </row>
    <row r="666" customFormat="false" ht="38.6" hidden="false" customHeight="false" outlineLevel="0" collapsed="false">
      <c r="A666" s="7" t="s">
        <v>974</v>
      </c>
      <c r="B666" s="7" t="s">
        <v>975</v>
      </c>
      <c r="C666" s="8" t="n">
        <f aca="false">21</f>
        <v>21</v>
      </c>
      <c r="D666" s="9" t="n">
        <v>45062</v>
      </c>
      <c r="E666" s="10" t="str">
        <f aca="false">IF(F666="Sterile",D666+1826, "NA")</f>
        <v>NA</v>
      </c>
      <c r="F666" s="11" t="s">
        <v>7</v>
      </c>
    </row>
    <row r="667" customFormat="false" ht="38.6" hidden="false" customHeight="false" outlineLevel="0" collapsed="false">
      <c r="A667" s="7" t="s">
        <v>974</v>
      </c>
      <c r="B667" s="7" t="s">
        <v>976</v>
      </c>
      <c r="C667" s="8" t="n">
        <f aca="false">21</f>
        <v>21</v>
      </c>
      <c r="D667" s="9" t="n">
        <v>45106</v>
      </c>
      <c r="E667" s="10" t="str">
        <f aca="false">IF(F667="Sterile",D667+1826, "NA")</f>
        <v>NA</v>
      </c>
      <c r="F667" s="11" t="s">
        <v>7</v>
      </c>
    </row>
    <row r="668" customFormat="false" ht="38.6" hidden="false" customHeight="false" outlineLevel="0" collapsed="false">
      <c r="A668" s="7" t="s">
        <v>977</v>
      </c>
      <c r="B668" s="7" t="s">
        <v>978</v>
      </c>
      <c r="C668" s="8" t="n">
        <f aca="false">19</f>
        <v>19</v>
      </c>
      <c r="D668" s="9" t="n">
        <v>45062</v>
      </c>
      <c r="E668" s="10" t="str">
        <f aca="false">IF(F668="Sterile",D668+1826, "NA")</f>
        <v>NA</v>
      </c>
      <c r="F668" s="11" t="s">
        <v>7</v>
      </c>
    </row>
    <row r="669" customFormat="false" ht="38.6" hidden="false" customHeight="false" outlineLevel="0" collapsed="false">
      <c r="A669" s="7" t="s">
        <v>977</v>
      </c>
      <c r="B669" s="7" t="s">
        <v>979</v>
      </c>
      <c r="C669" s="8" t="n">
        <f aca="false">21</f>
        <v>21</v>
      </c>
      <c r="D669" s="9" t="n">
        <v>45105</v>
      </c>
      <c r="E669" s="10" t="str">
        <f aca="false">IF(F669="Sterile",D669+1826, "NA")</f>
        <v>NA</v>
      </c>
      <c r="F669" s="11" t="s">
        <v>7</v>
      </c>
    </row>
    <row r="670" customFormat="false" ht="38.6" hidden="false" customHeight="false" outlineLevel="0" collapsed="false">
      <c r="A670" s="7" t="s">
        <v>980</v>
      </c>
      <c r="B670" s="7" t="s">
        <v>981</v>
      </c>
      <c r="C670" s="8" t="n">
        <f aca="false">2-1</f>
        <v>1</v>
      </c>
      <c r="D670" s="9" t="n">
        <v>45146</v>
      </c>
      <c r="E670" s="10" t="str">
        <f aca="false">IF(F670="Sterile",D670+1826, "NA")</f>
        <v>NA</v>
      </c>
      <c r="F670" s="11" t="s">
        <v>7</v>
      </c>
    </row>
    <row r="671" customFormat="false" ht="38.6" hidden="false" customHeight="false" outlineLevel="0" collapsed="false">
      <c r="A671" s="7" t="s">
        <v>982</v>
      </c>
      <c r="B671" s="7" t="s">
        <v>983</v>
      </c>
      <c r="C671" s="8" t="n">
        <f aca="false">4-2</f>
        <v>2</v>
      </c>
      <c r="D671" s="9" t="n">
        <v>45146</v>
      </c>
      <c r="E671" s="10" t="str">
        <f aca="false">IF(F671="Sterile",D671+1826, "NA")</f>
        <v>NA</v>
      </c>
      <c r="F671" s="11" t="s">
        <v>7</v>
      </c>
    </row>
    <row r="672" customFormat="false" ht="38.6" hidden="false" customHeight="false" outlineLevel="0" collapsed="false">
      <c r="A672" s="7" t="s">
        <v>984</v>
      </c>
      <c r="B672" s="7" t="s">
        <v>985</v>
      </c>
      <c r="C672" s="8" t="n">
        <f aca="false">2-1</f>
        <v>1</v>
      </c>
      <c r="D672" s="9" t="n">
        <v>45146</v>
      </c>
      <c r="E672" s="10" t="str">
        <f aca="false">IF(F672="Sterile",D672+1826, "NA")</f>
        <v>NA</v>
      </c>
      <c r="F672" s="11" t="s">
        <v>7</v>
      </c>
    </row>
    <row r="673" customFormat="false" ht="38.6" hidden="false" customHeight="false" outlineLevel="0" collapsed="false">
      <c r="A673" s="7" t="s">
        <v>984</v>
      </c>
      <c r="B673" s="7" t="s">
        <v>986</v>
      </c>
      <c r="C673" s="8" t="n">
        <f aca="false">5</f>
        <v>5</v>
      </c>
      <c r="D673" s="9" t="n">
        <v>45146</v>
      </c>
      <c r="E673" s="10" t="str">
        <f aca="false">IF(F673="Sterile",D673+1826, "NA")</f>
        <v>NA</v>
      </c>
      <c r="F673" s="11" t="s">
        <v>7</v>
      </c>
    </row>
    <row r="674" customFormat="false" ht="38.6" hidden="false" customHeight="false" outlineLevel="0" collapsed="false">
      <c r="A674" s="7" t="s">
        <v>987</v>
      </c>
      <c r="B674" s="7" t="s">
        <v>988</v>
      </c>
      <c r="C674" s="8" t="n">
        <f aca="false">2</f>
        <v>2</v>
      </c>
      <c r="D674" s="9" t="n">
        <v>45146</v>
      </c>
      <c r="E674" s="10" t="str">
        <f aca="false">IF(F674="Sterile",D674+1826, "NA")</f>
        <v>NA</v>
      </c>
      <c r="F674" s="11" t="s">
        <v>7</v>
      </c>
    </row>
    <row r="675" customFormat="false" ht="38.6" hidden="false" customHeight="false" outlineLevel="0" collapsed="false">
      <c r="A675" s="12" t="s">
        <v>989</v>
      </c>
      <c r="B675" s="7" t="s">
        <v>990</v>
      </c>
      <c r="C675" s="8" t="n">
        <v>39</v>
      </c>
      <c r="D675" s="9" t="n">
        <v>44987</v>
      </c>
      <c r="E675" s="10" t="str">
        <f aca="false">IF(F675="Sterile",D675+1825, "NA")</f>
        <v>NA</v>
      </c>
      <c r="F675" s="11" t="s">
        <v>7</v>
      </c>
    </row>
    <row r="676" customFormat="false" ht="38.6" hidden="false" customHeight="false" outlineLevel="0" collapsed="false">
      <c r="A676" s="7" t="s">
        <v>989</v>
      </c>
      <c r="B676" s="7" t="s">
        <v>991</v>
      </c>
      <c r="C676" s="8" t="n">
        <f aca="false">21</f>
        <v>21</v>
      </c>
      <c r="D676" s="9" t="n">
        <v>45111</v>
      </c>
      <c r="E676" s="10" t="str">
        <f aca="false">IF(F676="Sterile",D676+1826, "NA")</f>
        <v>NA</v>
      </c>
      <c r="F676" s="11" t="s">
        <v>7</v>
      </c>
    </row>
    <row r="677" customFormat="false" ht="38.6" hidden="false" customHeight="false" outlineLevel="0" collapsed="false">
      <c r="A677" s="12" t="s">
        <v>992</v>
      </c>
      <c r="B677" s="7" t="s">
        <v>993</v>
      </c>
      <c r="C677" s="8" t="n">
        <v>15</v>
      </c>
      <c r="D677" s="9" t="n">
        <v>44987</v>
      </c>
      <c r="E677" s="10" t="str">
        <f aca="false">IF(F677="Sterile",D677+1825, "NA")</f>
        <v>NA</v>
      </c>
      <c r="F677" s="11" t="s">
        <v>7</v>
      </c>
    </row>
    <row r="678" customFormat="false" ht="38.6" hidden="false" customHeight="false" outlineLevel="0" collapsed="false">
      <c r="A678" s="12" t="s">
        <v>994</v>
      </c>
      <c r="B678" s="7" t="s">
        <v>995</v>
      </c>
      <c r="C678" s="8" t="n">
        <v>33</v>
      </c>
      <c r="D678" s="9" t="n">
        <v>44987</v>
      </c>
      <c r="E678" s="10" t="str">
        <f aca="false">IF(F678="Sterile",D678+1825, "NA")</f>
        <v>NA</v>
      </c>
      <c r="F678" s="11" t="s">
        <v>7</v>
      </c>
    </row>
    <row r="679" customFormat="false" ht="38.6" hidden="false" customHeight="false" outlineLevel="0" collapsed="false">
      <c r="A679" s="12" t="s">
        <v>996</v>
      </c>
      <c r="B679" s="7" t="s">
        <v>997</v>
      </c>
      <c r="C679" s="8" t="n">
        <f aca="false">24-3</f>
        <v>21</v>
      </c>
      <c r="D679" s="9" t="n">
        <v>44987</v>
      </c>
      <c r="E679" s="10" t="str">
        <f aca="false">IF(F679="Sterile",D679+1825, "NA")</f>
        <v>NA</v>
      </c>
      <c r="F679" s="11" t="s">
        <v>7</v>
      </c>
    </row>
    <row r="680" customFormat="false" ht="38.6" hidden="false" customHeight="false" outlineLevel="0" collapsed="false">
      <c r="A680" s="12" t="s">
        <v>998</v>
      </c>
      <c r="B680" s="7" t="s">
        <v>999</v>
      </c>
      <c r="C680" s="8" t="n">
        <v>33</v>
      </c>
      <c r="D680" s="9" t="n">
        <v>44987</v>
      </c>
      <c r="E680" s="10" t="str">
        <f aca="false">IF(F680="Sterile",D680+1825, "NA")</f>
        <v>NA</v>
      </c>
      <c r="F680" s="11" t="s">
        <v>7</v>
      </c>
    </row>
    <row r="681" customFormat="false" ht="38.6" hidden="false" customHeight="false" outlineLevel="0" collapsed="false">
      <c r="A681" s="7" t="s">
        <v>998</v>
      </c>
      <c r="B681" s="7" t="s">
        <v>1000</v>
      </c>
      <c r="C681" s="8" t="n">
        <f aca="false">27</f>
        <v>27</v>
      </c>
      <c r="D681" s="9" t="n">
        <v>45111</v>
      </c>
      <c r="E681" s="10" t="str">
        <f aca="false">IF(F681="Sterile",D681+1826, "NA")</f>
        <v>NA</v>
      </c>
      <c r="F681" s="11" t="s">
        <v>7</v>
      </c>
    </row>
    <row r="682" customFormat="false" ht="38.6" hidden="false" customHeight="false" outlineLevel="0" collapsed="false">
      <c r="A682" s="12" t="s">
        <v>1001</v>
      </c>
      <c r="B682" s="7" t="s">
        <v>1002</v>
      </c>
      <c r="C682" s="8" t="n">
        <v>21</v>
      </c>
      <c r="D682" s="9" t="n">
        <v>44987</v>
      </c>
      <c r="E682" s="10" t="str">
        <f aca="false">IF(F682="Sterile",D682+1825, "NA")</f>
        <v>NA</v>
      </c>
      <c r="F682" s="11" t="s">
        <v>7</v>
      </c>
    </row>
    <row r="683" customFormat="false" ht="38.6" hidden="false" customHeight="false" outlineLevel="0" collapsed="false">
      <c r="A683" s="12" t="s">
        <v>1003</v>
      </c>
      <c r="B683" s="7" t="s">
        <v>1004</v>
      </c>
      <c r="C683" s="8" t="n">
        <v>30</v>
      </c>
      <c r="D683" s="9" t="n">
        <v>44987</v>
      </c>
      <c r="E683" s="10" t="str">
        <f aca="false">IF(F683="Sterile",D683+1825, "NA")</f>
        <v>NA</v>
      </c>
      <c r="F683" s="11" t="s">
        <v>7</v>
      </c>
    </row>
    <row r="684" customFormat="false" ht="38.6" hidden="false" customHeight="false" outlineLevel="0" collapsed="false">
      <c r="A684" s="12" t="s">
        <v>1005</v>
      </c>
      <c r="B684" s="7" t="s">
        <v>1006</v>
      </c>
      <c r="C684" s="8" t="n">
        <v>24</v>
      </c>
      <c r="D684" s="9" t="n">
        <v>44987</v>
      </c>
      <c r="E684" s="10" t="str">
        <f aca="false">IF(F684="Sterile",D684+1825, "NA")</f>
        <v>NA</v>
      </c>
      <c r="F684" s="11" t="s">
        <v>7</v>
      </c>
    </row>
    <row r="685" customFormat="false" ht="38.6" hidden="false" customHeight="false" outlineLevel="0" collapsed="false">
      <c r="A685" s="12" t="s">
        <v>1007</v>
      </c>
      <c r="B685" s="7" t="s">
        <v>1008</v>
      </c>
      <c r="C685" s="8" t="n">
        <v>30</v>
      </c>
      <c r="D685" s="9" t="n">
        <v>44987</v>
      </c>
      <c r="E685" s="10" t="str">
        <f aca="false">IF(F685="Sterile",D685+1825, "NA")</f>
        <v>NA</v>
      </c>
      <c r="F685" s="11" t="s">
        <v>7</v>
      </c>
    </row>
    <row r="686" customFormat="false" ht="38.6" hidden="false" customHeight="false" outlineLevel="0" collapsed="false">
      <c r="A686" s="12" t="s">
        <v>1009</v>
      </c>
      <c r="B686" s="7" t="s">
        <v>1010</v>
      </c>
      <c r="C686" s="8" t="n">
        <v>15</v>
      </c>
      <c r="D686" s="9" t="n">
        <v>44987</v>
      </c>
      <c r="E686" s="10" t="str">
        <f aca="false">IF(F686="Sterile",D686+1825, "NA")</f>
        <v>NA</v>
      </c>
      <c r="F686" s="11" t="s">
        <v>7</v>
      </c>
    </row>
    <row r="687" customFormat="false" ht="38.6" hidden="false" customHeight="false" outlineLevel="0" collapsed="false">
      <c r="A687" s="12" t="s">
        <v>1011</v>
      </c>
      <c r="B687" s="7" t="s">
        <v>1012</v>
      </c>
      <c r="C687" s="8" t="n">
        <v>12</v>
      </c>
      <c r="D687" s="9" t="n">
        <v>44987</v>
      </c>
      <c r="E687" s="10" t="str">
        <f aca="false">IF(F687="Sterile",D687+1825, "NA")</f>
        <v>NA</v>
      </c>
      <c r="F687" s="11" t="s">
        <v>7</v>
      </c>
    </row>
    <row r="688" customFormat="false" ht="38.6" hidden="false" customHeight="false" outlineLevel="0" collapsed="false">
      <c r="A688" s="12" t="s">
        <v>1013</v>
      </c>
      <c r="B688" s="7" t="s">
        <v>1014</v>
      </c>
      <c r="C688" s="8" t="n">
        <v>72</v>
      </c>
      <c r="D688" s="9" t="n">
        <v>45018</v>
      </c>
      <c r="E688" s="10" t="str">
        <f aca="false">IF(F688="Sterile",D688+1825, "NA")</f>
        <v>NA</v>
      </c>
      <c r="F688" s="11" t="s">
        <v>7</v>
      </c>
    </row>
    <row r="689" customFormat="false" ht="38.6" hidden="false" customHeight="false" outlineLevel="0" collapsed="false">
      <c r="A689" s="12" t="s">
        <v>1015</v>
      </c>
      <c r="B689" s="7" t="s">
        <v>1016</v>
      </c>
      <c r="C689" s="8" t="n">
        <v>69</v>
      </c>
      <c r="D689" s="9" t="n">
        <v>45020</v>
      </c>
      <c r="E689" s="10" t="str">
        <f aca="false">IF(F689="Sterile",D689+1825, "NA")</f>
        <v>NA</v>
      </c>
      <c r="F689" s="11" t="s">
        <v>7</v>
      </c>
    </row>
    <row r="690" customFormat="false" ht="38.6" hidden="false" customHeight="false" outlineLevel="0" collapsed="false">
      <c r="A690" s="12" t="s">
        <v>1017</v>
      </c>
      <c r="B690" s="7" t="s">
        <v>1018</v>
      </c>
      <c r="C690" s="8" t="n">
        <f aca="false">69-9</f>
        <v>60</v>
      </c>
      <c r="D690" s="9" t="n">
        <v>45020</v>
      </c>
      <c r="E690" s="10" t="str">
        <f aca="false">IF(F690="Sterile",D690+1825, "NA")</f>
        <v>NA</v>
      </c>
      <c r="F690" s="11" t="s">
        <v>7</v>
      </c>
    </row>
    <row r="691" customFormat="false" ht="38.6" hidden="false" customHeight="false" outlineLevel="0" collapsed="false">
      <c r="A691" s="7" t="s">
        <v>1017</v>
      </c>
      <c r="B691" s="7" t="s">
        <v>1019</v>
      </c>
      <c r="C691" s="8" t="n">
        <f aca="false">21</f>
        <v>21</v>
      </c>
      <c r="D691" s="9" t="n">
        <v>45112</v>
      </c>
      <c r="E691" s="10" t="str">
        <f aca="false">IF(F691="Sterile",D691+1826, "NA")</f>
        <v>NA</v>
      </c>
      <c r="F691" s="11" t="s">
        <v>7</v>
      </c>
    </row>
    <row r="692" customFormat="false" ht="38.6" hidden="false" customHeight="false" outlineLevel="0" collapsed="false">
      <c r="A692" s="7" t="s">
        <v>1017</v>
      </c>
      <c r="B692" s="7" t="s">
        <v>1020</v>
      </c>
      <c r="C692" s="8" t="n">
        <f aca="false">27</f>
        <v>27</v>
      </c>
      <c r="D692" s="9" t="n">
        <v>45140</v>
      </c>
      <c r="E692" s="10" t="str">
        <f aca="false">IF(F692="Sterile",D692+1826, "NA")</f>
        <v>NA</v>
      </c>
      <c r="F692" s="11" t="s">
        <v>7</v>
      </c>
    </row>
    <row r="693" customFormat="false" ht="38.6" hidden="false" customHeight="false" outlineLevel="0" collapsed="false">
      <c r="A693" s="12" t="s">
        <v>1021</v>
      </c>
      <c r="B693" s="7" t="s">
        <v>1022</v>
      </c>
      <c r="C693" s="8" t="n">
        <f aca="false">75-12-6</f>
        <v>57</v>
      </c>
      <c r="D693" s="9" t="n">
        <v>45018</v>
      </c>
      <c r="E693" s="10" t="str">
        <f aca="false">IF(F693="Sterile",D693+1825, "NA")</f>
        <v>NA</v>
      </c>
      <c r="F693" s="11" t="s">
        <v>7</v>
      </c>
    </row>
    <row r="694" customFormat="false" ht="38.6" hidden="false" customHeight="false" outlineLevel="0" collapsed="false">
      <c r="A694" s="7" t="s">
        <v>1021</v>
      </c>
      <c r="B694" s="7" t="s">
        <v>1023</v>
      </c>
      <c r="C694" s="8" t="n">
        <f aca="false">21</f>
        <v>21</v>
      </c>
      <c r="D694" s="9" t="n">
        <v>45083</v>
      </c>
      <c r="E694" s="10" t="str">
        <f aca="false">IF(F694="Sterile",D694+1826, "NA")</f>
        <v>NA</v>
      </c>
      <c r="F694" s="11" t="s">
        <v>7</v>
      </c>
    </row>
    <row r="695" customFormat="false" ht="38.6" hidden="false" customHeight="false" outlineLevel="0" collapsed="false">
      <c r="A695" s="7" t="s">
        <v>1021</v>
      </c>
      <c r="B695" s="7" t="s">
        <v>1024</v>
      </c>
      <c r="C695" s="8" t="n">
        <f aca="false">33</f>
        <v>33</v>
      </c>
      <c r="D695" s="9" t="n">
        <v>45140</v>
      </c>
      <c r="E695" s="10" t="str">
        <f aca="false">IF(F695="Sterile",D695+1826, "NA")</f>
        <v>NA</v>
      </c>
      <c r="F695" s="11" t="s">
        <v>7</v>
      </c>
    </row>
    <row r="696" customFormat="false" ht="38.6" hidden="false" customHeight="false" outlineLevel="0" collapsed="false">
      <c r="A696" s="12" t="s">
        <v>1025</v>
      </c>
      <c r="B696" s="7" t="s">
        <v>1026</v>
      </c>
      <c r="C696" s="8" t="n">
        <v>69</v>
      </c>
      <c r="D696" s="9" t="n">
        <v>45020</v>
      </c>
      <c r="E696" s="10" t="str">
        <f aca="false">IF(F696="Sterile",D696+1825, "NA")</f>
        <v>NA</v>
      </c>
      <c r="F696" s="11" t="s">
        <v>7</v>
      </c>
    </row>
    <row r="697" customFormat="false" ht="38.6" hidden="false" customHeight="false" outlineLevel="0" collapsed="false">
      <c r="A697" s="12" t="s">
        <v>1027</v>
      </c>
      <c r="B697" s="7" t="s">
        <v>1028</v>
      </c>
      <c r="C697" s="8" t="n">
        <v>51</v>
      </c>
      <c r="D697" s="9" t="n">
        <v>45020</v>
      </c>
      <c r="E697" s="10" t="str">
        <f aca="false">IF(F697="Sterile",D697+1825, "NA")</f>
        <v>NA</v>
      </c>
      <c r="F697" s="11" t="s">
        <v>7</v>
      </c>
    </row>
    <row r="698" customFormat="false" ht="38.6" hidden="false" customHeight="false" outlineLevel="0" collapsed="false">
      <c r="A698" s="12" t="s">
        <v>1029</v>
      </c>
      <c r="B698" s="7" t="s">
        <v>1030</v>
      </c>
      <c r="C698" s="8" t="n">
        <v>48</v>
      </c>
      <c r="D698" s="9" t="n">
        <v>45020</v>
      </c>
      <c r="E698" s="10" t="str">
        <f aca="false">IF(F698="Sterile",D698+1825, "NA")</f>
        <v>NA</v>
      </c>
      <c r="F698" s="11" t="s">
        <v>7</v>
      </c>
    </row>
    <row r="699" customFormat="false" ht="38.6" hidden="false" customHeight="false" outlineLevel="0" collapsed="false">
      <c r="A699" s="12" t="s">
        <v>1031</v>
      </c>
      <c r="B699" s="7" t="s">
        <v>1032</v>
      </c>
      <c r="C699" s="8" t="n">
        <f aca="false">42-6</f>
        <v>36</v>
      </c>
      <c r="D699" s="9" t="n">
        <v>45018</v>
      </c>
      <c r="E699" s="10" t="str">
        <f aca="false">IF(F699="Sterile",D699+1825, "NA")</f>
        <v>NA</v>
      </c>
      <c r="F699" s="11" t="s">
        <v>7</v>
      </c>
    </row>
    <row r="700" customFormat="false" ht="38.6" hidden="false" customHeight="false" outlineLevel="0" collapsed="false">
      <c r="A700" s="12" t="s">
        <v>1033</v>
      </c>
      <c r="B700" s="7" t="s">
        <v>1034</v>
      </c>
      <c r="C700" s="8" t="n">
        <v>18</v>
      </c>
      <c r="D700" s="13" t="n">
        <v>45020</v>
      </c>
      <c r="E700" s="10" t="str">
        <f aca="false">IF(F700="Sterile",D700+1825, "NA")</f>
        <v>NA</v>
      </c>
      <c r="F700" s="7" t="s">
        <v>7</v>
      </c>
    </row>
    <row r="701" customFormat="false" ht="38.6" hidden="false" customHeight="false" outlineLevel="0" collapsed="false">
      <c r="A701" s="7" t="s">
        <v>1033</v>
      </c>
      <c r="B701" s="7" t="s">
        <v>1035</v>
      </c>
      <c r="C701" s="8" t="n">
        <f aca="false">21</f>
        <v>21</v>
      </c>
      <c r="D701" s="9" t="n">
        <v>45112</v>
      </c>
      <c r="E701" s="10" t="str">
        <f aca="false">IF(F701="Sterile",D701+1826, "NA")</f>
        <v>NA</v>
      </c>
      <c r="F701" s="11" t="s">
        <v>7</v>
      </c>
    </row>
    <row r="702" customFormat="false" ht="38.6" hidden="false" customHeight="false" outlineLevel="0" collapsed="false">
      <c r="A702" s="12" t="s">
        <v>1036</v>
      </c>
      <c r="B702" s="7" t="s">
        <v>1037</v>
      </c>
      <c r="C702" s="8" t="n">
        <v>15</v>
      </c>
      <c r="D702" s="13" t="n">
        <v>45020</v>
      </c>
      <c r="E702" s="10" t="str">
        <f aca="false">IF(F702="Sterile",D702+1825, "NA")</f>
        <v>NA</v>
      </c>
      <c r="F702" s="7" t="s">
        <v>7</v>
      </c>
    </row>
    <row r="703" customFormat="false" ht="38.6" hidden="false" customHeight="false" outlineLevel="0" collapsed="false">
      <c r="A703" s="12" t="s">
        <v>1038</v>
      </c>
      <c r="B703" s="7" t="s">
        <v>1039</v>
      </c>
      <c r="C703" s="8" t="n">
        <f aca="false">10-3-3</f>
        <v>4</v>
      </c>
      <c r="D703" s="9" t="n">
        <v>44976</v>
      </c>
      <c r="E703" s="10" t="str">
        <f aca="false">IF(F703="Sterile",D703+1825, "NA")</f>
        <v>NA</v>
      </c>
      <c r="F703" s="11" t="s">
        <v>7</v>
      </c>
    </row>
    <row r="704" customFormat="false" ht="38.6" hidden="false" customHeight="false" outlineLevel="0" collapsed="false">
      <c r="A704" s="12" t="s">
        <v>1038</v>
      </c>
      <c r="B704" s="7" t="s">
        <v>1040</v>
      </c>
      <c r="C704" s="8" t="n">
        <v>5</v>
      </c>
      <c r="D704" s="9" t="n">
        <v>45011</v>
      </c>
      <c r="E704" s="10" t="str">
        <f aca="false">IF(F704="Sterile",D704+1825, "NA")</f>
        <v>NA</v>
      </c>
      <c r="F704" s="11" t="s">
        <v>7</v>
      </c>
    </row>
    <row r="705" customFormat="false" ht="38.6" hidden="false" customHeight="false" outlineLevel="0" collapsed="false">
      <c r="A705" s="12" t="s">
        <v>1041</v>
      </c>
      <c r="B705" s="7" t="s">
        <v>1042</v>
      </c>
      <c r="C705" s="8" t="n">
        <f aca="false">10-3</f>
        <v>7</v>
      </c>
      <c r="D705" s="9" t="n">
        <v>44976</v>
      </c>
      <c r="E705" s="10" t="str">
        <f aca="false">IF(F705="Sterile",D705+1825, "NA")</f>
        <v>NA</v>
      </c>
      <c r="F705" s="11" t="s">
        <v>7</v>
      </c>
    </row>
    <row r="706" customFormat="false" ht="38.6" hidden="false" customHeight="false" outlineLevel="0" collapsed="false">
      <c r="A706" s="7" t="s">
        <v>1043</v>
      </c>
      <c r="B706" s="7" t="s">
        <v>1044</v>
      </c>
      <c r="C706" s="8" t="n">
        <f aca="false">10-1-2-2</f>
        <v>5</v>
      </c>
      <c r="D706" s="9" t="n">
        <v>45098</v>
      </c>
      <c r="E706" s="10" t="str">
        <f aca="false">IF(F706="Sterile",D706+1826, "NA")</f>
        <v>NA</v>
      </c>
      <c r="F706" s="11" t="s">
        <v>7</v>
      </c>
    </row>
    <row r="707" customFormat="false" ht="38.6" hidden="false" customHeight="false" outlineLevel="0" collapsed="false">
      <c r="A707" s="12" t="s">
        <v>1045</v>
      </c>
      <c r="B707" s="7" t="s">
        <v>1046</v>
      </c>
      <c r="C707" s="8" t="n">
        <f aca="false">15-3-3</f>
        <v>9</v>
      </c>
      <c r="D707" s="9" t="n">
        <v>44962</v>
      </c>
      <c r="E707" s="10" t="str">
        <f aca="false">IF(F707="Sterile",D707+1825, "NA")</f>
        <v>NA</v>
      </c>
      <c r="F707" s="11" t="s">
        <v>7</v>
      </c>
    </row>
    <row r="708" customFormat="false" ht="38.6" hidden="false" customHeight="false" outlineLevel="0" collapsed="false">
      <c r="A708" s="7" t="s">
        <v>1045</v>
      </c>
      <c r="B708" s="7" t="s">
        <v>1047</v>
      </c>
      <c r="C708" s="8" t="n">
        <f aca="false">15</f>
        <v>15</v>
      </c>
      <c r="D708" s="9" t="n">
        <v>45114</v>
      </c>
      <c r="E708" s="10" t="str">
        <f aca="false">IF(F708="Sterile",D708+1826, "NA")</f>
        <v>NA</v>
      </c>
      <c r="F708" s="11" t="s">
        <v>7</v>
      </c>
    </row>
    <row r="709" customFormat="false" ht="38.6" hidden="false" customHeight="false" outlineLevel="0" collapsed="false">
      <c r="A709" s="12" t="s">
        <v>1048</v>
      </c>
      <c r="B709" s="7" t="s">
        <v>1049</v>
      </c>
      <c r="C709" s="8" t="n">
        <f aca="false">25-2-2-1-4-1-2</f>
        <v>13</v>
      </c>
      <c r="D709" s="9" t="n">
        <v>44967</v>
      </c>
      <c r="E709" s="10" t="str">
        <f aca="false">IF(F709="Sterile",D709+1825, "NA")</f>
        <v>NA</v>
      </c>
      <c r="F709" s="11" t="s">
        <v>7</v>
      </c>
    </row>
    <row r="710" customFormat="false" ht="38.6" hidden="false" customHeight="false" outlineLevel="0" collapsed="false">
      <c r="A710" s="7" t="s">
        <v>1048</v>
      </c>
      <c r="B710" s="7" t="s">
        <v>1050</v>
      </c>
      <c r="C710" s="8" t="n">
        <f aca="false">11</f>
        <v>11</v>
      </c>
      <c r="D710" s="9" t="n">
        <v>45114</v>
      </c>
      <c r="E710" s="10" t="str">
        <f aca="false">IF(F710="Sterile",D710+1826, "NA")</f>
        <v>NA</v>
      </c>
      <c r="F710" s="11" t="s">
        <v>7</v>
      </c>
    </row>
    <row r="711" customFormat="false" ht="38.6" hidden="false" customHeight="false" outlineLevel="0" collapsed="false">
      <c r="A711" s="12" t="s">
        <v>1051</v>
      </c>
      <c r="B711" s="7" t="s">
        <v>1052</v>
      </c>
      <c r="C711" s="8" t="n">
        <f aca="false">35-2-2-2-2-2</f>
        <v>25</v>
      </c>
      <c r="D711" s="9" t="n">
        <v>44967</v>
      </c>
      <c r="E711" s="10" t="str">
        <f aca="false">IF(F711="Sterile",D711+1825, "NA")</f>
        <v>NA</v>
      </c>
      <c r="F711" s="11" t="s">
        <v>7</v>
      </c>
    </row>
    <row r="712" customFormat="false" ht="38.6" hidden="false" customHeight="false" outlineLevel="0" collapsed="false">
      <c r="A712" s="7" t="s">
        <v>1051</v>
      </c>
      <c r="B712" s="7" t="s">
        <v>1053</v>
      </c>
      <c r="C712" s="8" t="n">
        <f aca="false">15</f>
        <v>15</v>
      </c>
      <c r="D712" s="9" t="n">
        <v>45112</v>
      </c>
      <c r="E712" s="10" t="str">
        <f aca="false">IF(F712="Sterile",D712+1826, "NA")</f>
        <v>NA</v>
      </c>
      <c r="F712" s="11" t="s">
        <v>7</v>
      </c>
    </row>
    <row r="713" customFormat="false" ht="38.6" hidden="false" customHeight="false" outlineLevel="0" collapsed="false">
      <c r="A713" s="12" t="s">
        <v>1054</v>
      </c>
      <c r="B713" s="7" t="s">
        <v>1055</v>
      </c>
      <c r="C713" s="8" t="n">
        <f aca="false">10-2-2-2-2-1</f>
        <v>1</v>
      </c>
      <c r="D713" s="9" t="n">
        <v>44967</v>
      </c>
      <c r="E713" s="10" t="str">
        <f aca="false">IF(F713="Sterile",D713+1825, "NA")</f>
        <v>NA</v>
      </c>
      <c r="F713" s="11" t="s">
        <v>7</v>
      </c>
    </row>
    <row r="714" customFormat="false" ht="38.6" hidden="false" customHeight="false" outlineLevel="0" collapsed="false">
      <c r="A714" s="12" t="s">
        <v>1054</v>
      </c>
      <c r="B714" s="7" t="s">
        <v>1056</v>
      </c>
      <c r="C714" s="8" t="n">
        <f aca="false">5</f>
        <v>5</v>
      </c>
      <c r="D714" s="9" t="n">
        <v>45056</v>
      </c>
      <c r="E714" s="10" t="str">
        <f aca="false">IF(F714="Sterile",D714+1825, "NA")</f>
        <v>NA</v>
      </c>
      <c r="F714" s="11" t="s">
        <v>7</v>
      </c>
    </row>
    <row r="715" customFormat="false" ht="38.6" hidden="false" customHeight="false" outlineLevel="0" collapsed="false">
      <c r="A715" s="7" t="s">
        <v>1054</v>
      </c>
      <c r="B715" s="7" t="s">
        <v>1057</v>
      </c>
      <c r="C715" s="8" t="n">
        <f aca="false">15</f>
        <v>15</v>
      </c>
      <c r="D715" s="9" t="n">
        <v>45104</v>
      </c>
      <c r="E715" s="10" t="str">
        <f aca="false">IF(F715="Sterile",D715+1826, "NA")</f>
        <v>NA</v>
      </c>
      <c r="F715" s="11" t="s">
        <v>7</v>
      </c>
    </row>
    <row r="716" customFormat="false" ht="38.6" hidden="false" customHeight="false" outlineLevel="0" collapsed="false">
      <c r="A716" s="7" t="s">
        <v>1058</v>
      </c>
      <c r="B716" s="7" t="s">
        <v>1059</v>
      </c>
      <c r="C716" s="8" t="n">
        <f aca="false">6-2-2</f>
        <v>2</v>
      </c>
      <c r="D716" s="9" t="n">
        <v>45056</v>
      </c>
      <c r="E716" s="10" t="str">
        <f aca="false">IF(F716="Sterile",D716+1826, "NA")</f>
        <v>NA</v>
      </c>
      <c r="F716" s="11" t="s">
        <v>7</v>
      </c>
    </row>
    <row r="717" customFormat="false" ht="38.6" hidden="false" customHeight="false" outlineLevel="0" collapsed="false">
      <c r="A717" s="7" t="s">
        <v>1058</v>
      </c>
      <c r="B717" s="7" t="s">
        <v>1060</v>
      </c>
      <c r="C717" s="8" t="n">
        <f aca="false">12</f>
        <v>12</v>
      </c>
      <c r="D717" s="9" t="n">
        <v>45079</v>
      </c>
      <c r="E717" s="10" t="str">
        <f aca="false">IF(F717="Sterile",D717+1826, "NA")</f>
        <v>NA</v>
      </c>
      <c r="F717" s="11" t="s">
        <v>7</v>
      </c>
    </row>
    <row r="718" customFormat="false" ht="38.6" hidden="false" customHeight="false" outlineLevel="0" collapsed="false">
      <c r="A718" s="7" t="s">
        <v>1058</v>
      </c>
      <c r="B718" s="7" t="s">
        <v>1061</v>
      </c>
      <c r="C718" s="8" t="n">
        <f aca="false">13</f>
        <v>13</v>
      </c>
      <c r="D718" s="9" t="n">
        <v>45114</v>
      </c>
      <c r="E718" s="10" t="str">
        <f aca="false">IF(F718="Sterile",D718+1826, "NA")</f>
        <v>NA</v>
      </c>
      <c r="F718" s="11" t="s">
        <v>7</v>
      </c>
    </row>
    <row r="719" customFormat="false" ht="38.6" hidden="false" customHeight="false" outlineLevel="0" collapsed="false">
      <c r="A719" s="7" t="s">
        <v>1062</v>
      </c>
      <c r="B719" s="7" t="s">
        <v>1063</v>
      </c>
      <c r="C719" s="8" t="n">
        <f aca="false">11</f>
        <v>11</v>
      </c>
      <c r="D719" s="9" t="n">
        <v>45144</v>
      </c>
      <c r="E719" s="10" t="str">
        <f aca="false">IF(F719="Sterile",D719+1826, "NA")</f>
        <v>NA</v>
      </c>
      <c r="F719" s="11" t="s">
        <v>7</v>
      </c>
    </row>
    <row r="720" customFormat="false" ht="38.6" hidden="false" customHeight="false" outlineLevel="0" collapsed="false">
      <c r="A720" s="12" t="s">
        <v>1064</v>
      </c>
      <c r="B720" s="7" t="s">
        <v>1065</v>
      </c>
      <c r="C720" s="8" t="n">
        <v>10</v>
      </c>
      <c r="D720" s="9" t="n">
        <v>44976</v>
      </c>
      <c r="E720" s="10" t="str">
        <f aca="false">IF(F720="Sterile",D720+1825, "NA")</f>
        <v>NA</v>
      </c>
      <c r="F720" s="11" t="s">
        <v>7</v>
      </c>
    </row>
    <row r="721" customFormat="false" ht="38.6" hidden="false" customHeight="false" outlineLevel="0" collapsed="false">
      <c r="A721" s="12" t="s">
        <v>1066</v>
      </c>
      <c r="B721" s="7" t="s">
        <v>1067</v>
      </c>
      <c r="C721" s="8" t="n">
        <f aca="false">10-3</f>
        <v>7</v>
      </c>
      <c r="D721" s="9" t="n">
        <v>44973</v>
      </c>
      <c r="E721" s="10" t="str">
        <f aca="false">IF(F721="Sterile",D721+1825, "NA")</f>
        <v>NA</v>
      </c>
      <c r="F721" s="11" t="s">
        <v>7</v>
      </c>
    </row>
    <row r="722" customFormat="false" ht="38.6" hidden="false" customHeight="false" outlineLevel="0" collapsed="false">
      <c r="A722" s="7" t="s">
        <v>1066</v>
      </c>
      <c r="B722" s="7" t="s">
        <v>1068</v>
      </c>
      <c r="C722" s="8" t="n">
        <f aca="false">10</f>
        <v>10</v>
      </c>
      <c r="D722" s="9" t="n">
        <v>45104</v>
      </c>
      <c r="E722" s="10" t="str">
        <f aca="false">IF(F722="Sterile",D722+1826, "NA")</f>
        <v>NA</v>
      </c>
      <c r="F722" s="11" t="s">
        <v>7</v>
      </c>
    </row>
    <row r="723" customFormat="false" ht="38.6" hidden="false" customHeight="false" outlineLevel="0" collapsed="false">
      <c r="A723" s="12" t="s">
        <v>1069</v>
      </c>
      <c r="B723" s="7" t="s">
        <v>1070</v>
      </c>
      <c r="C723" s="8" t="n">
        <f aca="false">19-2</f>
        <v>17</v>
      </c>
      <c r="D723" s="9" t="n">
        <v>44941</v>
      </c>
      <c r="E723" s="10" t="str">
        <f aca="false">IF(F723="Sterile",D723+1825, "NA")</f>
        <v>NA</v>
      </c>
      <c r="F723" s="11" t="s">
        <v>7</v>
      </c>
    </row>
    <row r="724" customFormat="false" ht="38.6" hidden="false" customHeight="false" outlineLevel="0" collapsed="false">
      <c r="A724" s="12" t="s">
        <v>1069</v>
      </c>
      <c r="B724" s="7" t="s">
        <v>1071</v>
      </c>
      <c r="C724" s="8" t="n">
        <v>10</v>
      </c>
      <c r="D724" s="9" t="n">
        <v>44972</v>
      </c>
      <c r="E724" s="10" t="str">
        <f aca="false">IF(F724="Sterile",D724+1825, "NA")</f>
        <v>NA</v>
      </c>
      <c r="F724" s="11" t="s">
        <v>7</v>
      </c>
    </row>
    <row r="725" customFormat="false" ht="38.6" hidden="false" customHeight="false" outlineLevel="0" collapsed="false">
      <c r="A725" s="12" t="s">
        <v>1072</v>
      </c>
      <c r="B725" s="7" t="s">
        <v>1073</v>
      </c>
      <c r="C725" s="8" t="n">
        <v>10</v>
      </c>
      <c r="D725" s="9" t="n">
        <v>44973</v>
      </c>
      <c r="E725" s="10" t="str">
        <f aca="false">IF(F725="Sterile",D725+1825, "NA")</f>
        <v>NA</v>
      </c>
      <c r="F725" s="11" t="s">
        <v>7</v>
      </c>
    </row>
    <row r="726" customFormat="false" ht="38.6" hidden="false" customHeight="false" outlineLevel="0" collapsed="false">
      <c r="A726" s="12" t="s">
        <v>1074</v>
      </c>
      <c r="B726" s="7" t="s">
        <v>1075</v>
      </c>
      <c r="C726" s="8" t="n">
        <f aca="false">10-2</f>
        <v>8</v>
      </c>
      <c r="D726" s="9" t="n">
        <v>44925</v>
      </c>
      <c r="E726" s="10" t="str">
        <f aca="false">IF(F726="Sterile",D726+1825, "NA")</f>
        <v>NA</v>
      </c>
      <c r="F726" s="11" t="s">
        <v>7</v>
      </c>
    </row>
    <row r="727" customFormat="false" ht="38.6" hidden="false" customHeight="false" outlineLevel="0" collapsed="false">
      <c r="A727" s="12" t="s">
        <v>1076</v>
      </c>
      <c r="B727" s="7" t="s">
        <v>1077</v>
      </c>
      <c r="C727" s="8" t="n">
        <f aca="false">25-1</f>
        <v>24</v>
      </c>
      <c r="D727" s="9" t="n">
        <v>44973</v>
      </c>
      <c r="E727" s="10" t="str">
        <f aca="false">IF(F727="Sterile",D727+1825, "NA")</f>
        <v>NA</v>
      </c>
      <c r="F727" s="11" t="s">
        <v>7</v>
      </c>
    </row>
    <row r="728" customFormat="false" ht="38.6" hidden="false" customHeight="false" outlineLevel="0" collapsed="false">
      <c r="A728" s="12" t="s">
        <v>1078</v>
      </c>
      <c r="B728" s="7" t="s">
        <v>1079</v>
      </c>
      <c r="C728" s="8" t="n">
        <v>6</v>
      </c>
      <c r="D728" s="9" t="n">
        <v>45014</v>
      </c>
      <c r="E728" s="10" t="str">
        <f aca="false">IF(F728="Sterile",D728+1825, "NA")</f>
        <v>NA</v>
      </c>
      <c r="F728" s="11" t="s">
        <v>7</v>
      </c>
    </row>
    <row r="729" customFormat="false" ht="38.6" hidden="false" customHeight="false" outlineLevel="0" collapsed="false">
      <c r="A729" s="7" t="s">
        <v>1080</v>
      </c>
      <c r="B729" s="7" t="s">
        <v>1081</v>
      </c>
      <c r="C729" s="8" t="n">
        <f aca="false">6</f>
        <v>6</v>
      </c>
      <c r="D729" s="9" t="n">
        <v>45056</v>
      </c>
      <c r="E729" s="10" t="str">
        <f aca="false">IF(F729="Sterile",D729+1826, "NA")</f>
        <v>NA</v>
      </c>
      <c r="F729" s="11" t="s">
        <v>7</v>
      </c>
    </row>
    <row r="730" customFormat="false" ht="38.6" hidden="false" customHeight="false" outlineLevel="0" collapsed="false">
      <c r="A730" s="7" t="s">
        <v>1080</v>
      </c>
      <c r="B730" s="7" t="s">
        <v>1082</v>
      </c>
      <c r="C730" s="8" t="n">
        <f aca="false">10</f>
        <v>10</v>
      </c>
      <c r="D730" s="9" t="n">
        <v>45080</v>
      </c>
      <c r="E730" s="10" t="str">
        <f aca="false">IF(F730="Sterile",D730+1826, "NA")</f>
        <v>NA</v>
      </c>
      <c r="F730" s="11" t="s">
        <v>7</v>
      </c>
    </row>
    <row r="731" customFormat="false" ht="38.6" hidden="false" customHeight="false" outlineLevel="0" collapsed="false">
      <c r="A731" s="7" t="s">
        <v>1080</v>
      </c>
      <c r="B731" s="7" t="s">
        <v>1083</v>
      </c>
      <c r="C731" s="8" t="n">
        <f aca="false">11</f>
        <v>11</v>
      </c>
      <c r="D731" s="9" t="n">
        <v>45112</v>
      </c>
      <c r="E731" s="10" t="str">
        <f aca="false">IF(F731="Sterile",D731+1826, "NA")</f>
        <v>NA</v>
      </c>
      <c r="F731" s="11" t="s">
        <v>7</v>
      </c>
    </row>
    <row r="732" customFormat="false" ht="38.6" hidden="false" customHeight="false" outlineLevel="0" collapsed="false">
      <c r="A732" s="12" t="s">
        <v>1084</v>
      </c>
      <c r="B732" s="7" t="s">
        <v>1085</v>
      </c>
      <c r="C732" s="8" t="n">
        <f aca="false">9</f>
        <v>9</v>
      </c>
      <c r="D732" s="9" t="n">
        <v>45056</v>
      </c>
      <c r="E732" s="10" t="str">
        <f aca="false">IF(F732="Sterile",D732+1825, "NA")</f>
        <v>NA</v>
      </c>
      <c r="F732" s="11" t="s">
        <v>7</v>
      </c>
    </row>
    <row r="733" customFormat="false" ht="38.6" hidden="false" customHeight="false" outlineLevel="0" collapsed="false">
      <c r="A733" s="7" t="s">
        <v>1084</v>
      </c>
      <c r="B733" s="7" t="s">
        <v>1086</v>
      </c>
      <c r="C733" s="8" t="n">
        <f aca="false">18</f>
        <v>18</v>
      </c>
      <c r="D733" s="9" t="n">
        <v>45079</v>
      </c>
      <c r="E733" s="10" t="str">
        <f aca="false">IF(F733="Sterile",D733+1826, "NA")</f>
        <v>NA</v>
      </c>
      <c r="F733" s="11" t="s">
        <v>7</v>
      </c>
    </row>
    <row r="734" customFormat="false" ht="38.6" hidden="false" customHeight="false" outlineLevel="0" collapsed="false">
      <c r="A734" s="7" t="s">
        <v>1084</v>
      </c>
      <c r="B734" s="7" t="s">
        <v>1087</v>
      </c>
      <c r="C734" s="8" t="n">
        <f aca="false">19</f>
        <v>19</v>
      </c>
      <c r="D734" s="9" t="n">
        <v>45112</v>
      </c>
      <c r="E734" s="10" t="str">
        <f aca="false">IF(F734="Sterile",D734+1826, "NA")</f>
        <v>NA</v>
      </c>
      <c r="F734" s="11" t="s">
        <v>7</v>
      </c>
    </row>
    <row r="735" customFormat="false" ht="38.6" hidden="false" customHeight="false" outlineLevel="0" collapsed="false">
      <c r="A735" s="12" t="s">
        <v>1088</v>
      </c>
      <c r="B735" s="7" t="s">
        <v>1089</v>
      </c>
      <c r="C735" s="8" t="n">
        <f aca="false">25-1</f>
        <v>24</v>
      </c>
      <c r="D735" s="9" t="n">
        <v>44972</v>
      </c>
      <c r="E735" s="10" t="str">
        <f aca="false">IF(F735="Sterile",D735+1825, "NA")</f>
        <v>NA</v>
      </c>
      <c r="F735" s="11" t="s">
        <v>7</v>
      </c>
    </row>
    <row r="736" customFormat="false" ht="38.6" hidden="false" customHeight="false" outlineLevel="0" collapsed="false">
      <c r="A736" s="7" t="s">
        <v>1088</v>
      </c>
      <c r="B736" s="7" t="s">
        <v>1090</v>
      </c>
      <c r="C736" s="8" t="n">
        <f aca="false">29</f>
        <v>29</v>
      </c>
      <c r="D736" s="9" t="n">
        <v>45056</v>
      </c>
      <c r="E736" s="10" t="str">
        <f aca="false">IF(F736="Sterile",D736+1826, "NA")</f>
        <v>NA</v>
      </c>
      <c r="F736" s="11" t="s">
        <v>7</v>
      </c>
    </row>
    <row r="737" customFormat="false" ht="38.6" hidden="false" customHeight="false" outlineLevel="0" collapsed="false">
      <c r="A737" s="7" t="s">
        <v>1088</v>
      </c>
      <c r="B737" s="7" t="s">
        <v>1091</v>
      </c>
      <c r="C737" s="8" t="n">
        <f aca="false">30</f>
        <v>30</v>
      </c>
      <c r="D737" s="9" t="n">
        <v>45114</v>
      </c>
      <c r="E737" s="10" t="str">
        <f aca="false">IF(F737="Sterile",D737+1826, "NA")</f>
        <v>NA</v>
      </c>
      <c r="F737" s="11" t="s">
        <v>7</v>
      </c>
    </row>
    <row r="738" customFormat="false" ht="38.6" hidden="false" customHeight="false" outlineLevel="0" collapsed="false">
      <c r="A738" s="12" t="s">
        <v>1092</v>
      </c>
      <c r="B738" s="7" t="s">
        <v>1093</v>
      </c>
      <c r="C738" s="8" t="n">
        <v>85</v>
      </c>
      <c r="D738" s="9" t="n">
        <v>44947</v>
      </c>
      <c r="E738" s="10" t="str">
        <f aca="false">IF(F738="Sterile",D738+1825, "NA")</f>
        <v>NA</v>
      </c>
      <c r="F738" s="11" t="s">
        <v>7</v>
      </c>
    </row>
    <row r="739" customFormat="false" ht="38.6" hidden="false" customHeight="false" outlineLevel="0" collapsed="false">
      <c r="A739" s="12" t="s">
        <v>1092</v>
      </c>
      <c r="B739" s="7" t="s">
        <v>1094</v>
      </c>
      <c r="C739" s="8" t="n">
        <f aca="false">42</f>
        <v>42</v>
      </c>
      <c r="D739" s="9" t="n">
        <v>45056</v>
      </c>
      <c r="E739" s="10" t="str">
        <f aca="false">IF(F739="Sterile",D739+1825, "NA")</f>
        <v>NA</v>
      </c>
      <c r="F739" s="11" t="s">
        <v>7</v>
      </c>
    </row>
    <row r="740" customFormat="false" ht="38.6" hidden="false" customHeight="false" outlineLevel="0" collapsed="false">
      <c r="A740" s="12" t="s">
        <v>1095</v>
      </c>
      <c r="B740" s="7" t="s">
        <v>1096</v>
      </c>
      <c r="C740" s="8" t="n">
        <v>125</v>
      </c>
      <c r="D740" s="9" t="n">
        <v>44947</v>
      </c>
      <c r="E740" s="10" t="str">
        <f aca="false">IF(F740="Sterile",D740+1825, "NA")</f>
        <v>NA</v>
      </c>
      <c r="F740" s="11" t="s">
        <v>7</v>
      </c>
    </row>
    <row r="741" customFormat="false" ht="38.6" hidden="false" customHeight="false" outlineLevel="0" collapsed="false">
      <c r="A741" s="7" t="s">
        <v>1095</v>
      </c>
      <c r="B741" s="7" t="s">
        <v>1097</v>
      </c>
      <c r="C741" s="8" t="n">
        <f aca="false">63</f>
        <v>63</v>
      </c>
      <c r="D741" s="9" t="n">
        <v>45056</v>
      </c>
      <c r="E741" s="10" t="str">
        <f aca="false">IF(F741="Sterile",D741+1826, "NA")</f>
        <v>NA</v>
      </c>
      <c r="F741" s="11" t="s">
        <v>7</v>
      </c>
    </row>
    <row r="742" customFormat="false" ht="38.6" hidden="false" customHeight="false" outlineLevel="0" collapsed="false">
      <c r="A742" s="12" t="s">
        <v>1098</v>
      </c>
      <c r="B742" s="7" t="s">
        <v>1099</v>
      </c>
      <c r="C742" s="8" t="n">
        <v>100</v>
      </c>
      <c r="D742" s="9" t="n">
        <v>44953</v>
      </c>
      <c r="E742" s="10" t="str">
        <f aca="false">IF(F742="Sterile",D742+1825, "NA")</f>
        <v>NA</v>
      </c>
      <c r="F742" s="11" t="s">
        <v>7</v>
      </c>
    </row>
    <row r="743" customFormat="false" ht="38.6" hidden="false" customHeight="false" outlineLevel="0" collapsed="false">
      <c r="A743" s="7" t="s">
        <v>1098</v>
      </c>
      <c r="B743" s="7" t="s">
        <v>1100</v>
      </c>
      <c r="C743" s="8" t="n">
        <f aca="false">50</f>
        <v>50</v>
      </c>
      <c r="D743" s="9" t="n">
        <v>45055</v>
      </c>
      <c r="E743" s="10" t="str">
        <f aca="false">IF(F743="Sterile",D743+1826, "NA")</f>
        <v>NA</v>
      </c>
      <c r="F743" s="11" t="s">
        <v>7</v>
      </c>
    </row>
    <row r="744" customFormat="false" ht="38.6" hidden="false" customHeight="false" outlineLevel="0" collapsed="false">
      <c r="A744" s="12" t="s">
        <v>1101</v>
      </c>
      <c r="B744" s="7" t="s">
        <v>1102</v>
      </c>
      <c r="C744" s="8" t="n">
        <v>31</v>
      </c>
      <c r="D744" s="9" t="n">
        <v>44967</v>
      </c>
      <c r="E744" s="10" t="str">
        <f aca="false">IF(F744="Sterile",D744+1825, "NA")</f>
        <v>NA</v>
      </c>
      <c r="F744" s="11" t="s">
        <v>7</v>
      </c>
    </row>
    <row r="745" customFormat="false" ht="38.6" hidden="false" customHeight="false" outlineLevel="0" collapsed="false">
      <c r="A745" s="12" t="s">
        <v>1101</v>
      </c>
      <c r="B745" s="7" t="s">
        <v>1103</v>
      </c>
      <c r="C745" s="8" t="n">
        <f aca="false">62</f>
        <v>62</v>
      </c>
      <c r="D745" s="9" t="n">
        <v>45055</v>
      </c>
      <c r="E745" s="10" t="str">
        <f aca="false">IF(F745="Sterile",D745+1825, "NA")</f>
        <v>NA</v>
      </c>
      <c r="F745" s="11" t="s">
        <v>7</v>
      </c>
    </row>
    <row r="746" customFormat="false" ht="38.6" hidden="false" customHeight="false" outlineLevel="0" collapsed="false">
      <c r="A746" s="7" t="s">
        <v>1101</v>
      </c>
      <c r="B746" s="7" t="s">
        <v>1104</v>
      </c>
      <c r="C746" s="8" t="n">
        <f aca="false">12</f>
        <v>12</v>
      </c>
      <c r="D746" s="9" t="n">
        <v>45112</v>
      </c>
      <c r="E746" s="10" t="str">
        <f aca="false">IF(F746="Sterile",D746+1826, "NA")</f>
        <v>NA</v>
      </c>
      <c r="F746" s="11" t="s">
        <v>7</v>
      </c>
    </row>
    <row r="747" customFormat="false" ht="38.6" hidden="false" customHeight="false" outlineLevel="0" collapsed="false">
      <c r="A747" s="12" t="s">
        <v>1105</v>
      </c>
      <c r="B747" s="7" t="s">
        <v>1106</v>
      </c>
      <c r="C747" s="8" t="n">
        <v>10</v>
      </c>
      <c r="D747" s="9" t="n">
        <v>44962</v>
      </c>
      <c r="E747" s="10" t="str">
        <f aca="false">IF(F747="Sterile",D747+1825, "NA")</f>
        <v>NA</v>
      </c>
      <c r="F747" s="11" t="s">
        <v>7</v>
      </c>
    </row>
    <row r="748" customFormat="false" ht="38.6" hidden="false" customHeight="false" outlineLevel="0" collapsed="false">
      <c r="A748" s="7" t="s">
        <v>1105</v>
      </c>
      <c r="B748" s="7" t="s">
        <v>1107</v>
      </c>
      <c r="C748" s="8" t="n">
        <f aca="false">20</f>
        <v>20</v>
      </c>
      <c r="D748" s="9" t="n">
        <v>45059</v>
      </c>
      <c r="E748" s="10" t="str">
        <f aca="false">IF(F748="Sterile",D748+1826, "NA")</f>
        <v>NA</v>
      </c>
      <c r="F748" s="11" t="s">
        <v>7</v>
      </c>
    </row>
    <row r="749" customFormat="false" ht="38.6" hidden="false" customHeight="false" outlineLevel="0" collapsed="false">
      <c r="A749" s="12" t="s">
        <v>1108</v>
      </c>
      <c r="B749" s="7" t="s">
        <v>1109</v>
      </c>
      <c r="C749" s="8" t="n">
        <v>13</v>
      </c>
      <c r="D749" s="9" t="n">
        <v>44962</v>
      </c>
      <c r="E749" s="10" t="str">
        <f aca="false">IF(F749="Sterile",D749+1825, "NA")</f>
        <v>NA</v>
      </c>
      <c r="F749" s="11" t="s">
        <v>7</v>
      </c>
    </row>
    <row r="750" customFormat="false" ht="38.6" hidden="false" customHeight="false" outlineLevel="0" collapsed="false">
      <c r="A750" s="7" t="s">
        <v>1108</v>
      </c>
      <c r="B750" s="7" t="s">
        <v>1110</v>
      </c>
      <c r="C750" s="8" t="n">
        <f aca="false">26</f>
        <v>26</v>
      </c>
      <c r="D750" s="9" t="n">
        <v>45056</v>
      </c>
      <c r="E750" s="10" t="str">
        <f aca="false">IF(F750="Sterile",D750+1826, "NA")</f>
        <v>NA</v>
      </c>
      <c r="F750" s="11" t="s">
        <v>7</v>
      </c>
    </row>
    <row r="751" customFormat="false" ht="38.6" hidden="false" customHeight="false" outlineLevel="0" collapsed="false">
      <c r="A751" s="7" t="s">
        <v>1108</v>
      </c>
      <c r="B751" s="7" t="s">
        <v>1111</v>
      </c>
      <c r="C751" s="8" t="n">
        <f aca="false">10</f>
        <v>10</v>
      </c>
      <c r="D751" s="9" t="n">
        <v>45112</v>
      </c>
      <c r="E751" s="10" t="str">
        <f aca="false">IF(F751="Sterile",D751+1826, "NA")</f>
        <v>NA</v>
      </c>
      <c r="F751" s="11" t="s">
        <v>7</v>
      </c>
    </row>
    <row r="752" customFormat="false" ht="38.6" hidden="false" customHeight="false" outlineLevel="0" collapsed="false">
      <c r="A752" s="7" t="s">
        <v>1108</v>
      </c>
      <c r="B752" s="7" t="s">
        <v>1112</v>
      </c>
      <c r="C752" s="8" t="n">
        <f aca="false">17</f>
        <v>17</v>
      </c>
      <c r="D752" s="9" t="n">
        <v>45146</v>
      </c>
      <c r="E752" s="10" t="str">
        <f aca="false">IF(F752="Sterile",D752+1826, "NA")</f>
        <v>NA</v>
      </c>
      <c r="F752" s="11" t="s">
        <v>7</v>
      </c>
    </row>
    <row r="753" customFormat="false" ht="38.6" hidden="false" customHeight="false" outlineLevel="0" collapsed="false">
      <c r="A753" s="7" t="s">
        <v>1113</v>
      </c>
      <c r="B753" s="7" t="s">
        <v>1114</v>
      </c>
      <c r="C753" s="8" t="n">
        <f aca="false">9</f>
        <v>9</v>
      </c>
      <c r="D753" s="9" t="n">
        <v>45055</v>
      </c>
      <c r="E753" s="10" t="str">
        <f aca="false">IF(F753="Sterile",D753+1826, "NA")</f>
        <v>NA</v>
      </c>
      <c r="F753" s="11" t="s">
        <v>7</v>
      </c>
    </row>
    <row r="754" customFormat="false" ht="38.6" hidden="false" customHeight="false" outlineLevel="0" collapsed="false">
      <c r="A754" s="7" t="s">
        <v>1115</v>
      </c>
      <c r="B754" s="7" t="s">
        <v>1116</v>
      </c>
      <c r="C754" s="8" t="n">
        <f aca="false">15</f>
        <v>15</v>
      </c>
      <c r="D754" s="9" t="n">
        <v>45063</v>
      </c>
      <c r="E754" s="10" t="str">
        <f aca="false">IF(F754="Sterile",D754+1826, "NA")</f>
        <v>NA</v>
      </c>
      <c r="F754" s="11" t="s">
        <v>7</v>
      </c>
    </row>
    <row r="755" customFormat="false" ht="38.6" hidden="false" customHeight="false" outlineLevel="0" collapsed="false">
      <c r="A755" s="7" t="s">
        <v>1117</v>
      </c>
      <c r="B755" s="7" t="s">
        <v>1118</v>
      </c>
      <c r="C755" s="8" t="n">
        <f aca="false">9</f>
        <v>9</v>
      </c>
      <c r="D755" s="9" t="n">
        <v>45059</v>
      </c>
      <c r="E755" s="10" t="str">
        <f aca="false">IF(F755="Sterile",D755+1826, "NA")</f>
        <v>NA</v>
      </c>
      <c r="F755" s="11" t="s">
        <v>7</v>
      </c>
    </row>
    <row r="756" customFormat="false" ht="38.6" hidden="false" customHeight="false" outlineLevel="0" collapsed="false">
      <c r="A756" s="12" t="s">
        <v>1119</v>
      </c>
      <c r="B756" s="7" t="s">
        <v>1120</v>
      </c>
      <c r="C756" s="8" t="n">
        <f aca="false">5-1</f>
        <v>4</v>
      </c>
      <c r="D756" s="9" t="n">
        <v>44969</v>
      </c>
      <c r="E756" s="10" t="str">
        <f aca="false">IF(F756="Sterile",D756+1825, "NA")</f>
        <v>NA</v>
      </c>
      <c r="F756" s="11" t="s">
        <v>7</v>
      </c>
    </row>
    <row r="757" customFormat="false" ht="38.6" hidden="false" customHeight="false" outlineLevel="0" collapsed="false">
      <c r="A757" s="12" t="s">
        <v>1119</v>
      </c>
      <c r="B757" s="7" t="s">
        <v>1121</v>
      </c>
      <c r="C757" s="8" t="n">
        <v>10</v>
      </c>
      <c r="D757" s="9" t="n">
        <v>45008</v>
      </c>
      <c r="E757" s="10" t="str">
        <f aca="false">IF(F757="Sterile",D757+1825, "NA")</f>
        <v>NA</v>
      </c>
      <c r="F757" s="11" t="s">
        <v>7</v>
      </c>
    </row>
    <row r="758" customFormat="false" ht="38.6" hidden="false" customHeight="false" outlineLevel="0" collapsed="false">
      <c r="A758" s="7" t="s">
        <v>1119</v>
      </c>
      <c r="B758" s="7" t="s">
        <v>1122</v>
      </c>
      <c r="C758" s="8" t="n">
        <f aca="false">10</f>
        <v>10</v>
      </c>
      <c r="D758" s="9" t="n">
        <v>45136</v>
      </c>
      <c r="E758" s="10" t="str">
        <f aca="false">IF(F758="Sterile",D758+1826, "NA")</f>
        <v>NA</v>
      </c>
      <c r="F758" s="11" t="s">
        <v>7</v>
      </c>
    </row>
    <row r="759" customFormat="false" ht="38.6" hidden="false" customHeight="false" outlineLevel="0" collapsed="false">
      <c r="A759" s="12" t="s">
        <v>1123</v>
      </c>
      <c r="B759" s="7" t="s">
        <v>1124</v>
      </c>
      <c r="C759" s="8" t="n">
        <f aca="false">5-4</f>
        <v>1</v>
      </c>
      <c r="D759" s="9" t="n">
        <v>44969</v>
      </c>
      <c r="E759" s="10" t="str">
        <f aca="false">IF(F759="Sterile",D759+1825, "NA")</f>
        <v>NA</v>
      </c>
      <c r="F759" s="11" t="s">
        <v>7</v>
      </c>
    </row>
    <row r="760" customFormat="false" ht="38.6" hidden="false" customHeight="false" outlineLevel="0" collapsed="false">
      <c r="A760" s="12" t="s">
        <v>1123</v>
      </c>
      <c r="B760" s="7" t="s">
        <v>1125</v>
      </c>
      <c r="C760" s="8" t="n">
        <v>10</v>
      </c>
      <c r="D760" s="9" t="n">
        <v>45002</v>
      </c>
      <c r="E760" s="10" t="str">
        <f aca="false">IF(F760="Sterile",D760+1825, "NA")</f>
        <v>NA</v>
      </c>
      <c r="F760" s="11" t="s">
        <v>7</v>
      </c>
    </row>
    <row r="761" customFormat="false" ht="38.6" hidden="false" customHeight="false" outlineLevel="0" collapsed="false">
      <c r="A761" s="7" t="s">
        <v>1123</v>
      </c>
      <c r="B761" s="7" t="s">
        <v>1126</v>
      </c>
      <c r="C761" s="8" t="n">
        <f aca="false">10</f>
        <v>10</v>
      </c>
      <c r="D761" s="9" t="n">
        <v>45136</v>
      </c>
      <c r="E761" s="10" t="str">
        <f aca="false">IF(F761="Sterile",D761+1826, "NA")</f>
        <v>NA</v>
      </c>
      <c r="F761" s="11" t="s">
        <v>7</v>
      </c>
    </row>
    <row r="762" customFormat="false" ht="38.6" hidden="false" customHeight="false" outlineLevel="0" collapsed="false">
      <c r="A762" s="12" t="s">
        <v>1127</v>
      </c>
      <c r="B762" s="7" t="s">
        <v>1128</v>
      </c>
      <c r="C762" s="8" t="n">
        <v>12</v>
      </c>
      <c r="D762" s="9" t="n">
        <v>44969</v>
      </c>
      <c r="E762" s="10" t="str">
        <f aca="false">IF(F762="Sterile",D762+1825, "NA")</f>
        <v>NA</v>
      </c>
      <c r="F762" s="11" t="s">
        <v>7</v>
      </c>
    </row>
    <row r="763" customFormat="false" ht="38.6" hidden="false" customHeight="false" outlineLevel="0" collapsed="false">
      <c r="A763" s="12" t="s">
        <v>1127</v>
      </c>
      <c r="B763" s="7" t="s">
        <v>1129</v>
      </c>
      <c r="C763" s="8" t="n">
        <v>24</v>
      </c>
      <c r="D763" s="9" t="n">
        <v>45008</v>
      </c>
      <c r="E763" s="10" t="str">
        <f aca="false">IF(F763="Sterile",D763+1825, "NA")</f>
        <v>NA</v>
      </c>
      <c r="F763" s="11" t="s">
        <v>7</v>
      </c>
    </row>
    <row r="764" customFormat="false" ht="38.6" hidden="false" customHeight="false" outlineLevel="0" collapsed="false">
      <c r="A764" s="7" t="s">
        <v>1127</v>
      </c>
      <c r="B764" s="7" t="s">
        <v>1130</v>
      </c>
      <c r="C764" s="8" t="n">
        <f aca="false">18</f>
        <v>18</v>
      </c>
      <c r="D764" s="9" t="n">
        <v>45059</v>
      </c>
      <c r="E764" s="10" t="str">
        <f aca="false">IF(F764="Sterile",D764+1826, "NA")</f>
        <v>NA</v>
      </c>
      <c r="F764" s="11" t="s">
        <v>7</v>
      </c>
    </row>
    <row r="765" customFormat="false" ht="38.6" hidden="false" customHeight="false" outlineLevel="0" collapsed="false">
      <c r="A765" s="12" t="s">
        <v>1131</v>
      </c>
      <c r="B765" s="7" t="s">
        <v>1132</v>
      </c>
      <c r="C765" s="8" t="n">
        <v>14</v>
      </c>
      <c r="D765" s="9" t="n">
        <v>44922</v>
      </c>
      <c r="E765" s="10" t="str">
        <f aca="false">IF(F765="Sterile",D765+1825, "NA")</f>
        <v>NA</v>
      </c>
      <c r="F765" s="11" t="s">
        <v>7</v>
      </c>
    </row>
    <row r="766" customFormat="false" ht="38.6" hidden="false" customHeight="false" outlineLevel="0" collapsed="false">
      <c r="A766" s="12" t="s">
        <v>1131</v>
      </c>
      <c r="B766" s="7" t="s">
        <v>1133</v>
      </c>
      <c r="C766" s="8" t="n">
        <v>17</v>
      </c>
      <c r="D766" s="9" t="n">
        <v>44969</v>
      </c>
      <c r="E766" s="10" t="str">
        <f aca="false">IF(F766="Sterile",D766+1825, "NA")</f>
        <v>NA</v>
      </c>
      <c r="F766" s="11" t="s">
        <v>7</v>
      </c>
    </row>
    <row r="767" customFormat="false" ht="38.6" hidden="false" customHeight="false" outlineLevel="0" collapsed="false">
      <c r="A767" s="12" t="s">
        <v>1131</v>
      </c>
      <c r="B767" s="7" t="s">
        <v>1134</v>
      </c>
      <c r="C767" s="8" t="n">
        <v>20</v>
      </c>
      <c r="D767" s="9" t="n">
        <v>45008</v>
      </c>
      <c r="E767" s="10" t="str">
        <f aca="false">IF(F767="Sterile",D767+1825, "NA")</f>
        <v>NA</v>
      </c>
      <c r="F767" s="11" t="s">
        <v>7</v>
      </c>
    </row>
    <row r="768" customFormat="false" ht="38.6" hidden="false" customHeight="false" outlineLevel="0" collapsed="false">
      <c r="A768" s="7" t="s">
        <v>1131</v>
      </c>
      <c r="B768" s="7" t="s">
        <v>1135</v>
      </c>
      <c r="C768" s="8" t="n">
        <v>26</v>
      </c>
      <c r="D768" s="9" t="n">
        <v>45063</v>
      </c>
      <c r="E768" s="10" t="str">
        <f aca="false">IF(F768="Sterile",D768+1826, "NA")</f>
        <v>NA</v>
      </c>
      <c r="F768" s="11" t="s">
        <v>7</v>
      </c>
    </row>
    <row r="769" customFormat="false" ht="38.6" hidden="false" customHeight="false" outlineLevel="0" collapsed="false">
      <c r="A769" s="7" t="s">
        <v>1131</v>
      </c>
      <c r="B769" s="7" t="s">
        <v>1136</v>
      </c>
      <c r="C769" s="8" t="n">
        <f aca="false">33</f>
        <v>33</v>
      </c>
      <c r="D769" s="9" t="n">
        <v>45136</v>
      </c>
      <c r="E769" s="10" t="str">
        <f aca="false">IF(F769="Sterile",D769+1826, "NA")</f>
        <v>NA</v>
      </c>
      <c r="F769" s="11" t="s">
        <v>7</v>
      </c>
    </row>
    <row r="770" customFormat="false" ht="38.6" hidden="false" customHeight="false" outlineLevel="0" collapsed="false">
      <c r="A770" s="12" t="s">
        <v>1137</v>
      </c>
      <c r="B770" s="7" t="s">
        <v>1138</v>
      </c>
      <c r="C770" s="8" t="n">
        <f aca="false">40-1-1</f>
        <v>38</v>
      </c>
      <c r="D770" s="9" t="n">
        <v>44922</v>
      </c>
      <c r="E770" s="10" t="str">
        <f aca="false">IF(F770="Sterile",D770+1825, "NA")</f>
        <v>NA</v>
      </c>
      <c r="F770" s="11" t="s">
        <v>7</v>
      </c>
    </row>
    <row r="771" customFormat="false" ht="38.6" hidden="false" customHeight="false" outlineLevel="0" collapsed="false">
      <c r="A771" s="12" t="s">
        <v>1137</v>
      </c>
      <c r="B771" s="7" t="s">
        <v>1139</v>
      </c>
      <c r="C771" s="8" t="n">
        <v>35</v>
      </c>
      <c r="D771" s="9" t="n">
        <v>44967</v>
      </c>
      <c r="E771" s="10" t="str">
        <f aca="false">IF(F771="Sterile",D771+1825, "NA")</f>
        <v>NA</v>
      </c>
      <c r="F771" s="11" t="s">
        <v>7</v>
      </c>
    </row>
    <row r="772" customFormat="false" ht="38.6" hidden="false" customHeight="false" outlineLevel="0" collapsed="false">
      <c r="A772" s="12" t="s">
        <v>1137</v>
      </c>
      <c r="B772" s="7" t="s">
        <v>1140</v>
      </c>
      <c r="C772" s="8" t="n">
        <v>30</v>
      </c>
      <c r="D772" s="9" t="n">
        <v>45002</v>
      </c>
      <c r="E772" s="10" t="str">
        <f aca="false">IF(F772="Sterile",D772+1825, "NA")</f>
        <v>NA</v>
      </c>
      <c r="F772" s="11" t="s">
        <v>7</v>
      </c>
    </row>
    <row r="773" customFormat="false" ht="38.6" hidden="false" customHeight="false" outlineLevel="0" collapsed="false">
      <c r="A773" s="7" t="s">
        <v>1137</v>
      </c>
      <c r="B773" s="7" t="s">
        <v>1141</v>
      </c>
      <c r="C773" s="8" t="n">
        <f aca="false">53</f>
        <v>53</v>
      </c>
      <c r="D773" s="9" t="n">
        <v>45059</v>
      </c>
      <c r="E773" s="10" t="str">
        <f aca="false">IF(F773="Sterile",D773+1826, "NA")</f>
        <v>NA</v>
      </c>
      <c r="F773" s="11" t="s">
        <v>7</v>
      </c>
    </row>
    <row r="774" customFormat="false" ht="38.6" hidden="false" customHeight="false" outlineLevel="0" collapsed="false">
      <c r="A774" s="12" t="s">
        <v>1142</v>
      </c>
      <c r="B774" s="7" t="s">
        <v>1143</v>
      </c>
      <c r="C774" s="8" t="n">
        <v>18</v>
      </c>
      <c r="D774" s="9" t="n">
        <v>44923</v>
      </c>
      <c r="E774" s="10" t="str">
        <f aca="false">IF(F774="Sterile",D774+1825, "NA")</f>
        <v>NA</v>
      </c>
      <c r="F774" s="11" t="s">
        <v>7</v>
      </c>
    </row>
    <row r="775" customFormat="false" ht="38.6" hidden="false" customHeight="false" outlineLevel="0" collapsed="false">
      <c r="A775" s="12" t="s">
        <v>1142</v>
      </c>
      <c r="B775" s="7" t="s">
        <v>1144</v>
      </c>
      <c r="C775" s="8" t="n">
        <v>20</v>
      </c>
      <c r="D775" s="9" t="n">
        <v>44967</v>
      </c>
      <c r="E775" s="10" t="str">
        <f aca="false">IF(F775="Sterile",D775+1825, "NA")</f>
        <v>NA</v>
      </c>
      <c r="F775" s="11" t="s">
        <v>7</v>
      </c>
    </row>
    <row r="776" customFormat="false" ht="38.6" hidden="false" customHeight="false" outlineLevel="0" collapsed="false">
      <c r="A776" s="12" t="s">
        <v>1142</v>
      </c>
      <c r="B776" s="7" t="s">
        <v>1145</v>
      </c>
      <c r="C776" s="8" t="n">
        <v>22</v>
      </c>
      <c r="D776" s="9" t="n">
        <v>45008</v>
      </c>
      <c r="E776" s="10" t="str">
        <f aca="false">IF(F776="Sterile",D776+1825, "NA")</f>
        <v>NA</v>
      </c>
      <c r="F776" s="11" t="s">
        <v>7</v>
      </c>
    </row>
    <row r="777" customFormat="false" ht="38.6" hidden="false" customHeight="false" outlineLevel="0" collapsed="false">
      <c r="A777" s="7" t="s">
        <v>1142</v>
      </c>
      <c r="B777" s="7" t="s">
        <v>1146</v>
      </c>
      <c r="C777" s="8" t="n">
        <f aca="false">30</f>
        <v>30</v>
      </c>
      <c r="D777" s="9" t="n">
        <v>45063</v>
      </c>
      <c r="E777" s="10" t="str">
        <f aca="false">IF(F777="Sterile",D777+1826, "NA")</f>
        <v>NA</v>
      </c>
      <c r="F777" s="11" t="s">
        <v>7</v>
      </c>
    </row>
    <row r="778" customFormat="false" ht="38.6" hidden="false" customHeight="false" outlineLevel="0" collapsed="false">
      <c r="A778" s="12" t="s">
        <v>1147</v>
      </c>
      <c r="B778" s="7" t="s">
        <v>1148</v>
      </c>
      <c r="C778" s="8" t="n">
        <v>22</v>
      </c>
      <c r="D778" s="9" t="n">
        <v>44923</v>
      </c>
      <c r="E778" s="10" t="str">
        <f aca="false">IF(F778="Sterile",D778+1825, "NA")</f>
        <v>NA</v>
      </c>
      <c r="F778" s="11" t="s">
        <v>7</v>
      </c>
    </row>
    <row r="779" customFormat="false" ht="38.6" hidden="false" customHeight="false" outlineLevel="0" collapsed="false">
      <c r="A779" s="12" t="s">
        <v>1147</v>
      </c>
      <c r="B779" s="7" t="s">
        <v>1149</v>
      </c>
      <c r="C779" s="8" t="n">
        <v>23</v>
      </c>
      <c r="D779" s="9" t="n">
        <v>44967</v>
      </c>
      <c r="E779" s="10" t="str">
        <f aca="false">IF(F779="Sterile",D779+1825, "NA")</f>
        <v>NA</v>
      </c>
      <c r="F779" s="11" t="s">
        <v>7</v>
      </c>
    </row>
    <row r="780" customFormat="false" ht="38.6" hidden="false" customHeight="false" outlineLevel="0" collapsed="false">
      <c r="A780" s="12" t="s">
        <v>1147</v>
      </c>
      <c r="B780" s="7" t="s">
        <v>1150</v>
      </c>
      <c r="C780" s="8" t="n">
        <v>24</v>
      </c>
      <c r="D780" s="9" t="n">
        <v>45008</v>
      </c>
      <c r="E780" s="10" t="str">
        <f aca="false">IF(F780="Sterile",D780+1825, "NA")</f>
        <v>NA</v>
      </c>
      <c r="F780" s="11" t="s">
        <v>7</v>
      </c>
    </row>
    <row r="781" customFormat="false" ht="38.6" hidden="false" customHeight="false" outlineLevel="0" collapsed="false">
      <c r="A781" s="7" t="s">
        <v>1147</v>
      </c>
      <c r="B781" s="7" t="s">
        <v>1151</v>
      </c>
      <c r="C781" s="8" t="n">
        <f aca="false">35</f>
        <v>35</v>
      </c>
      <c r="D781" s="9" t="n">
        <v>45063</v>
      </c>
      <c r="E781" s="10" t="str">
        <f aca="false">IF(F781="Sterile",D781+1826, "NA")</f>
        <v>NA</v>
      </c>
      <c r="F781" s="11" t="s">
        <v>7</v>
      </c>
    </row>
    <row r="782" customFormat="false" ht="38.6" hidden="false" customHeight="false" outlineLevel="0" collapsed="false">
      <c r="A782" s="12" t="s">
        <v>1152</v>
      </c>
      <c r="B782" s="7" t="s">
        <v>1153</v>
      </c>
      <c r="C782" s="8" t="n">
        <v>11</v>
      </c>
      <c r="D782" s="9" t="n">
        <v>44923</v>
      </c>
      <c r="E782" s="10" t="str">
        <f aca="false">IF(F782="Sterile",D782+1825, "NA")</f>
        <v>NA</v>
      </c>
      <c r="F782" s="11" t="s">
        <v>7</v>
      </c>
    </row>
    <row r="783" customFormat="false" ht="38.6" hidden="false" customHeight="false" outlineLevel="0" collapsed="false">
      <c r="A783" s="12" t="s">
        <v>1152</v>
      </c>
      <c r="B783" s="7" t="s">
        <v>1154</v>
      </c>
      <c r="C783" s="8" t="n">
        <v>13</v>
      </c>
      <c r="D783" s="9" t="n">
        <v>44962</v>
      </c>
      <c r="E783" s="10" t="str">
        <f aca="false">IF(F783="Sterile",D783+1825, "NA")</f>
        <v>NA</v>
      </c>
      <c r="F783" s="11" t="s">
        <v>7</v>
      </c>
    </row>
    <row r="784" customFormat="false" ht="38.6" hidden="false" customHeight="false" outlineLevel="0" collapsed="false">
      <c r="A784" s="12" t="s">
        <v>1152</v>
      </c>
      <c r="B784" s="7" t="s">
        <v>1155</v>
      </c>
      <c r="C784" s="8" t="n">
        <v>15</v>
      </c>
      <c r="D784" s="9" t="n">
        <v>45008</v>
      </c>
      <c r="E784" s="10" t="str">
        <f aca="false">IF(F784="Sterile",D784+1825, "NA")</f>
        <v>NA</v>
      </c>
      <c r="F784" s="11" t="s">
        <v>7</v>
      </c>
    </row>
    <row r="785" customFormat="false" ht="38.6" hidden="false" customHeight="false" outlineLevel="0" collapsed="false">
      <c r="A785" s="12" t="s">
        <v>1156</v>
      </c>
      <c r="B785" s="7" t="s">
        <v>1157</v>
      </c>
      <c r="C785" s="8" t="n">
        <v>9</v>
      </c>
      <c r="D785" s="9" t="n">
        <v>44923</v>
      </c>
      <c r="E785" s="10" t="str">
        <f aca="false">IF(F785="Sterile",D785+1825, "NA")</f>
        <v>NA</v>
      </c>
      <c r="F785" s="11" t="s">
        <v>7</v>
      </c>
    </row>
    <row r="786" customFormat="false" ht="38.6" hidden="false" customHeight="false" outlineLevel="0" collapsed="false">
      <c r="A786" s="12" t="s">
        <v>1156</v>
      </c>
      <c r="B786" s="7" t="s">
        <v>1158</v>
      </c>
      <c r="C786" s="8" t="n">
        <v>10</v>
      </c>
      <c r="D786" s="9" t="n">
        <v>44969</v>
      </c>
      <c r="E786" s="10" t="str">
        <f aca="false">IF(F786="Sterile",D786+1825, "NA")</f>
        <v>NA</v>
      </c>
      <c r="F786" s="11" t="s">
        <v>7</v>
      </c>
    </row>
    <row r="787" customFormat="false" ht="38.6" hidden="false" customHeight="false" outlineLevel="0" collapsed="false">
      <c r="A787" s="12" t="s">
        <v>1156</v>
      </c>
      <c r="B787" s="7" t="s">
        <v>1159</v>
      </c>
      <c r="C787" s="8" t="n">
        <v>11</v>
      </c>
      <c r="D787" s="9" t="n">
        <v>45008</v>
      </c>
      <c r="E787" s="10" t="str">
        <f aca="false">IF(F787="Sterile",D787+1825, "NA")</f>
        <v>NA</v>
      </c>
      <c r="F787" s="11" t="s">
        <v>7</v>
      </c>
    </row>
    <row r="788" customFormat="false" ht="38.6" hidden="false" customHeight="false" outlineLevel="0" collapsed="false">
      <c r="A788" s="7" t="s">
        <v>1160</v>
      </c>
      <c r="B788" s="7" t="s">
        <v>1161</v>
      </c>
      <c r="C788" s="8" t="n">
        <f aca="false">9-1</f>
        <v>8</v>
      </c>
      <c r="D788" s="9" t="n">
        <v>45106</v>
      </c>
      <c r="E788" s="10" t="str">
        <f aca="false">IF(F788="Sterile",D788+1826, "NA")</f>
        <v>NA</v>
      </c>
      <c r="F788" s="11" t="s">
        <v>7</v>
      </c>
    </row>
    <row r="789" customFormat="false" ht="38.6" hidden="false" customHeight="false" outlineLevel="0" collapsed="false">
      <c r="A789" s="7" t="s">
        <v>1162</v>
      </c>
      <c r="B789" s="7" t="s">
        <v>1163</v>
      </c>
      <c r="C789" s="8" t="n">
        <f aca="false">9-1-1</f>
        <v>7</v>
      </c>
      <c r="D789" s="9" t="n">
        <v>45106</v>
      </c>
      <c r="E789" s="10" t="str">
        <f aca="false">IF(F789="Sterile",D789+1826, "NA")</f>
        <v>NA</v>
      </c>
      <c r="F789" s="11" t="s">
        <v>7</v>
      </c>
    </row>
    <row r="790" customFormat="false" ht="38.6" hidden="false" customHeight="false" outlineLevel="0" collapsed="false">
      <c r="A790" s="7" t="s">
        <v>1164</v>
      </c>
      <c r="B790" s="7" t="s">
        <v>1165</v>
      </c>
      <c r="C790" s="8" t="n">
        <f aca="false">11-1</f>
        <v>10</v>
      </c>
      <c r="D790" s="9" t="n">
        <v>45134</v>
      </c>
      <c r="E790" s="10" t="str">
        <f aca="false">IF(F790="Sterile",D790+1826, "NA")</f>
        <v>NA</v>
      </c>
      <c r="F790" s="11" t="s">
        <v>7</v>
      </c>
    </row>
    <row r="791" customFormat="false" ht="38.6" hidden="false" customHeight="false" outlineLevel="0" collapsed="false">
      <c r="A791" s="7" t="s">
        <v>1166</v>
      </c>
      <c r="B791" s="7" t="s">
        <v>1167</v>
      </c>
      <c r="C791" s="8" t="n">
        <f aca="false">11</f>
        <v>11</v>
      </c>
      <c r="D791" s="9" t="n">
        <v>45144</v>
      </c>
      <c r="E791" s="10" t="str">
        <f aca="false">IF(F791="Sterile",D791+1826, "NA")</f>
        <v>NA</v>
      </c>
      <c r="F791" s="11" t="s">
        <v>7</v>
      </c>
    </row>
    <row r="792" customFormat="false" ht="38.6" hidden="false" customHeight="false" outlineLevel="0" collapsed="false">
      <c r="A792" s="7" t="s">
        <v>1168</v>
      </c>
      <c r="B792" s="7" t="s">
        <v>1169</v>
      </c>
      <c r="C792" s="8" t="n">
        <f aca="false">11</f>
        <v>11</v>
      </c>
      <c r="D792" s="9" t="n">
        <v>45144</v>
      </c>
      <c r="E792" s="10" t="str">
        <f aca="false">IF(F792="Sterile",D792+1826, "NA")</f>
        <v>NA</v>
      </c>
      <c r="F792" s="11" t="s">
        <v>7</v>
      </c>
    </row>
    <row r="793" customFormat="false" ht="38.6" hidden="false" customHeight="false" outlineLevel="0" collapsed="false">
      <c r="A793" s="12" t="s">
        <v>1170</v>
      </c>
      <c r="B793" s="7" t="s">
        <v>1171</v>
      </c>
      <c r="C793" s="8" t="n">
        <f aca="false">5-1</f>
        <v>4</v>
      </c>
      <c r="D793" s="9" t="n">
        <v>44986</v>
      </c>
      <c r="E793" s="10" t="str">
        <f aca="false">IF(F793="Sterile",D793+1825, "NA")</f>
        <v>NA</v>
      </c>
      <c r="F793" s="11" t="s">
        <v>7</v>
      </c>
    </row>
    <row r="794" customFormat="false" ht="38.6" hidden="false" customHeight="false" outlineLevel="0" collapsed="false">
      <c r="A794" s="12" t="s">
        <v>1172</v>
      </c>
      <c r="B794" s="7" t="s">
        <v>1173</v>
      </c>
      <c r="C794" s="8" t="n">
        <f aca="false">6-2-2</f>
        <v>2</v>
      </c>
      <c r="D794" s="9" t="n">
        <v>44986</v>
      </c>
      <c r="E794" s="10" t="str">
        <f aca="false">IF(F794="Sterile",D794+1825, "NA")</f>
        <v>NA</v>
      </c>
      <c r="F794" s="11" t="s">
        <v>7</v>
      </c>
    </row>
    <row r="795" customFormat="false" ht="38.6" hidden="false" customHeight="false" outlineLevel="0" collapsed="false">
      <c r="A795" s="7" t="s">
        <v>1172</v>
      </c>
      <c r="B795" s="7" t="s">
        <v>1174</v>
      </c>
      <c r="C795" s="8" t="n">
        <f aca="false">9</f>
        <v>9</v>
      </c>
      <c r="D795" s="9" t="n">
        <v>45105</v>
      </c>
      <c r="E795" s="10" t="str">
        <f aca="false">IF(F795="Sterile",D795+1826, "NA")</f>
        <v>NA</v>
      </c>
      <c r="F795" s="11" t="s">
        <v>7</v>
      </c>
    </row>
    <row r="796" customFormat="false" ht="38.6" hidden="false" customHeight="false" outlineLevel="0" collapsed="false">
      <c r="A796" s="7" t="s">
        <v>1175</v>
      </c>
      <c r="B796" s="7" t="s">
        <v>1176</v>
      </c>
      <c r="C796" s="8" t="n">
        <f aca="false">27-1</f>
        <v>26</v>
      </c>
      <c r="D796" s="9" t="n">
        <v>45112</v>
      </c>
      <c r="E796" s="10" t="str">
        <f aca="false">IF(F796="Sterile",D796+1826, "NA")</f>
        <v>NA</v>
      </c>
      <c r="F796" s="11" t="s">
        <v>7</v>
      </c>
    </row>
    <row r="797" customFormat="false" ht="38.6" hidden="false" customHeight="false" outlineLevel="0" collapsed="false">
      <c r="A797" s="7" t="s">
        <v>1177</v>
      </c>
      <c r="B797" s="7" t="s">
        <v>1178</v>
      </c>
      <c r="C797" s="8" t="n">
        <f aca="false">12-3-5</f>
        <v>4</v>
      </c>
      <c r="D797" s="9" t="n">
        <v>45112</v>
      </c>
      <c r="E797" s="10" t="str">
        <f aca="false">IF(F797="Sterile",D797+1826, "NA")</f>
        <v>NA</v>
      </c>
      <c r="F797" s="11" t="s">
        <v>7</v>
      </c>
    </row>
    <row r="798" customFormat="false" ht="38.6" hidden="false" customHeight="false" outlineLevel="0" collapsed="false">
      <c r="A798" s="12" t="s">
        <v>1179</v>
      </c>
      <c r="B798" s="7" t="s">
        <v>1180</v>
      </c>
      <c r="C798" s="8" t="n">
        <v>10</v>
      </c>
      <c r="D798" s="9" t="n">
        <v>44957</v>
      </c>
      <c r="E798" s="10" t="str">
        <f aca="false">IF(F798="Sterile",D798+1825, "NA")</f>
        <v>NA</v>
      </c>
      <c r="F798" s="11" t="s">
        <v>7</v>
      </c>
    </row>
    <row r="799" customFormat="false" ht="38.6" hidden="false" customHeight="false" outlineLevel="0" collapsed="false">
      <c r="A799" s="7" t="s">
        <v>1179</v>
      </c>
      <c r="B799" s="7" t="s">
        <v>1181</v>
      </c>
      <c r="C799" s="8" t="n">
        <f aca="false">18</f>
        <v>18</v>
      </c>
      <c r="D799" s="9" t="n">
        <v>45112</v>
      </c>
      <c r="E799" s="10" t="str">
        <f aca="false">IF(F799="Sterile",D799+1826, "NA")</f>
        <v>NA</v>
      </c>
      <c r="F799" s="11" t="s">
        <v>7</v>
      </c>
    </row>
    <row r="800" customFormat="false" ht="38.6" hidden="false" customHeight="false" outlineLevel="0" collapsed="false">
      <c r="A800" s="12" t="s">
        <v>1182</v>
      </c>
      <c r="B800" s="7" t="s">
        <v>1183</v>
      </c>
      <c r="C800" s="8" t="n">
        <v>6</v>
      </c>
      <c r="D800" s="9" t="n">
        <v>44983</v>
      </c>
      <c r="E800" s="10" t="str">
        <f aca="false">IF(F800="Sterile",D800+1825, "NA")</f>
        <v>NA</v>
      </c>
      <c r="F800" s="11" t="s">
        <v>7</v>
      </c>
    </row>
    <row r="801" customFormat="false" ht="38.6" hidden="false" customHeight="false" outlineLevel="0" collapsed="false">
      <c r="A801" s="12" t="s">
        <v>1184</v>
      </c>
      <c r="B801" s="7" t="s">
        <v>1185</v>
      </c>
      <c r="C801" s="8" t="n">
        <v>10</v>
      </c>
      <c r="D801" s="9" t="n">
        <v>44958</v>
      </c>
      <c r="E801" s="10" t="str">
        <f aca="false">IF(F801="Sterile",D801+1825, "NA")</f>
        <v>NA</v>
      </c>
      <c r="F801" s="11" t="s">
        <v>7</v>
      </c>
    </row>
    <row r="802" customFormat="false" ht="38.6" hidden="false" customHeight="false" outlineLevel="0" collapsed="false">
      <c r="A802" s="7" t="s">
        <v>1184</v>
      </c>
      <c r="B802" s="7" t="s">
        <v>1186</v>
      </c>
      <c r="C802" s="8" t="n">
        <f aca="false">10</f>
        <v>10</v>
      </c>
      <c r="D802" s="9" t="n">
        <v>45136</v>
      </c>
      <c r="E802" s="10" t="str">
        <f aca="false">IF(F802="Sterile",D802+1826, "NA")</f>
        <v>NA</v>
      </c>
      <c r="F802" s="11" t="s">
        <v>7</v>
      </c>
    </row>
    <row r="803" customFormat="false" ht="38.6" hidden="false" customHeight="false" outlineLevel="0" collapsed="false">
      <c r="A803" s="7" t="s">
        <v>1187</v>
      </c>
      <c r="B803" s="7" t="s">
        <v>1188</v>
      </c>
      <c r="C803" s="8" t="n">
        <f aca="false">10</f>
        <v>10</v>
      </c>
      <c r="D803" s="9" t="n">
        <v>45108</v>
      </c>
      <c r="E803" s="10" t="str">
        <f aca="false">IF(F803="Sterile",D803+1826, "NA")</f>
        <v>NA</v>
      </c>
      <c r="F803" s="11" t="s">
        <v>7</v>
      </c>
    </row>
    <row r="804" customFormat="false" ht="38.6" hidden="false" customHeight="false" outlineLevel="0" collapsed="false">
      <c r="A804" s="12" t="s">
        <v>1189</v>
      </c>
      <c r="B804" s="7" t="s">
        <v>1190</v>
      </c>
      <c r="C804" s="8" t="n">
        <f aca="false">15-2-3</f>
        <v>10</v>
      </c>
      <c r="D804" s="9" t="n">
        <v>44957</v>
      </c>
      <c r="E804" s="10" t="str">
        <f aca="false">IF(F804="Sterile",D804+1825, "NA")</f>
        <v>NA</v>
      </c>
      <c r="F804" s="11" t="s">
        <v>7</v>
      </c>
    </row>
    <row r="805" customFormat="false" ht="38.6" hidden="false" customHeight="false" outlineLevel="0" collapsed="false">
      <c r="A805" s="7" t="s">
        <v>1189</v>
      </c>
      <c r="B805" s="7" t="s">
        <v>1191</v>
      </c>
      <c r="C805" s="8" t="n">
        <f aca="false">10</f>
        <v>10</v>
      </c>
      <c r="D805" s="9" t="n">
        <v>45114</v>
      </c>
      <c r="E805" s="10" t="str">
        <f aca="false">IF(F805="Sterile",D805+1826, "NA")</f>
        <v>NA</v>
      </c>
      <c r="F805" s="11" t="s">
        <v>7</v>
      </c>
    </row>
    <row r="806" customFormat="false" ht="38.6" hidden="false" customHeight="false" outlineLevel="0" collapsed="false">
      <c r="A806" s="12" t="s">
        <v>1192</v>
      </c>
      <c r="B806" s="7" t="s">
        <v>1193</v>
      </c>
      <c r="C806" s="8" t="n">
        <v>10</v>
      </c>
      <c r="D806" s="9" t="n">
        <v>44958</v>
      </c>
      <c r="E806" s="10" t="str">
        <f aca="false">IF(F806="Sterile",D806+1825, "NA")</f>
        <v>NA</v>
      </c>
      <c r="F806" s="11" t="s">
        <v>7</v>
      </c>
    </row>
    <row r="807" customFormat="false" ht="38.6" hidden="false" customHeight="false" outlineLevel="0" collapsed="false">
      <c r="A807" s="7" t="s">
        <v>1192</v>
      </c>
      <c r="B807" s="7" t="s">
        <v>1194</v>
      </c>
      <c r="C807" s="8" t="n">
        <f aca="false">10</f>
        <v>10</v>
      </c>
      <c r="D807" s="9" t="n">
        <v>45136</v>
      </c>
      <c r="E807" s="10" t="str">
        <f aca="false">IF(F807="Sterile",D807+1826, "NA")</f>
        <v>NA</v>
      </c>
      <c r="F807" s="11" t="s">
        <v>7</v>
      </c>
    </row>
    <row r="808" customFormat="false" ht="38.6" hidden="false" customHeight="false" outlineLevel="0" collapsed="false">
      <c r="A808" s="12" t="s">
        <v>1195</v>
      </c>
      <c r="B808" s="7" t="s">
        <v>1196</v>
      </c>
      <c r="C808" s="8" t="n">
        <v>10</v>
      </c>
      <c r="D808" s="9" t="n">
        <v>44986</v>
      </c>
      <c r="E808" s="10" t="str">
        <f aca="false">IF(F808="Sterile",D808+1825, "NA")</f>
        <v>NA</v>
      </c>
      <c r="F808" s="11" t="s">
        <v>7</v>
      </c>
    </row>
    <row r="809" customFormat="false" ht="38.6" hidden="false" customHeight="false" outlineLevel="0" collapsed="false">
      <c r="A809" s="7" t="s">
        <v>1195</v>
      </c>
      <c r="B809" s="7" t="s">
        <v>1197</v>
      </c>
      <c r="C809" s="8" t="n">
        <f aca="false">10</f>
        <v>10</v>
      </c>
      <c r="D809" s="9" t="n">
        <v>45136</v>
      </c>
      <c r="E809" s="10" t="str">
        <f aca="false">IF(F809="Sterile",D809+1826, "NA")</f>
        <v>NA</v>
      </c>
      <c r="F809" s="11" t="s">
        <v>7</v>
      </c>
    </row>
    <row r="810" customFormat="false" ht="38.6" hidden="false" customHeight="false" outlineLevel="0" collapsed="false">
      <c r="A810" s="7" t="s">
        <v>1198</v>
      </c>
      <c r="B810" s="7" t="s">
        <v>1199</v>
      </c>
      <c r="C810" s="8" t="n">
        <f aca="false">6</f>
        <v>6</v>
      </c>
      <c r="D810" s="9" t="n">
        <v>45114</v>
      </c>
      <c r="E810" s="10" t="str">
        <f aca="false">IF(F810="Sterile",D810+1826, "NA")</f>
        <v>NA</v>
      </c>
      <c r="F810" s="11" t="s">
        <v>7</v>
      </c>
    </row>
    <row r="811" customFormat="false" ht="38.6" hidden="false" customHeight="false" outlineLevel="0" collapsed="false">
      <c r="A811" s="7" t="s">
        <v>1200</v>
      </c>
      <c r="B811" s="7" t="s">
        <v>1201</v>
      </c>
      <c r="C811" s="8" t="n">
        <f aca="false">10</f>
        <v>10</v>
      </c>
      <c r="D811" s="9" t="n">
        <v>45083</v>
      </c>
      <c r="E811" s="10" t="str">
        <f aca="false">IF(F811="Sterile",D811+1826, "NA")</f>
        <v>NA</v>
      </c>
      <c r="F811" s="11" t="s">
        <v>7</v>
      </c>
    </row>
    <row r="812" customFormat="false" ht="38.6" hidden="false" customHeight="false" outlineLevel="0" collapsed="false">
      <c r="A812" s="12" t="s">
        <v>1202</v>
      </c>
      <c r="B812" s="7" t="s">
        <v>1203</v>
      </c>
      <c r="C812" s="8" t="n">
        <v>5</v>
      </c>
      <c r="D812" s="9" t="n">
        <v>44976</v>
      </c>
      <c r="E812" s="10" t="str">
        <f aca="false">IF(F812="Sterile",D812+1825, "NA")</f>
        <v>NA</v>
      </c>
      <c r="F812" s="11" t="s">
        <v>7</v>
      </c>
    </row>
    <row r="813" customFormat="false" ht="38.6" hidden="false" customHeight="false" outlineLevel="0" collapsed="false">
      <c r="A813" s="12" t="s">
        <v>1204</v>
      </c>
      <c r="B813" s="7" t="s">
        <v>1205</v>
      </c>
      <c r="C813" s="8" t="n">
        <v>15</v>
      </c>
      <c r="D813" s="9" t="n">
        <v>44957</v>
      </c>
      <c r="E813" s="10" t="str">
        <f aca="false">IF(F813="Sterile",D813+1825, "NA")</f>
        <v>NA</v>
      </c>
      <c r="F813" s="11" t="s">
        <v>7</v>
      </c>
    </row>
    <row r="814" customFormat="false" ht="38.6" hidden="false" customHeight="false" outlineLevel="0" collapsed="false">
      <c r="A814" s="12" t="s">
        <v>1206</v>
      </c>
      <c r="B814" s="7" t="s">
        <v>1207</v>
      </c>
      <c r="C814" s="8" t="n">
        <v>10</v>
      </c>
      <c r="D814" s="9" t="n">
        <v>44957</v>
      </c>
      <c r="E814" s="10" t="str">
        <f aca="false">IF(F814="Sterile",D814+1825, "NA")</f>
        <v>NA</v>
      </c>
      <c r="F814" s="11" t="s">
        <v>7</v>
      </c>
    </row>
    <row r="815" customFormat="false" ht="38.6" hidden="false" customHeight="false" outlineLevel="0" collapsed="false">
      <c r="A815" s="12" t="s">
        <v>1208</v>
      </c>
      <c r="B815" s="7" t="s">
        <v>1209</v>
      </c>
      <c r="C815" s="8" t="n">
        <v>10</v>
      </c>
      <c r="D815" s="9" t="n">
        <v>44986</v>
      </c>
      <c r="E815" s="10" t="str">
        <f aca="false">IF(F815="Sterile",D815+1825, "NA")</f>
        <v>NA</v>
      </c>
      <c r="F815" s="11" t="s">
        <v>7</v>
      </c>
    </row>
    <row r="816" customFormat="false" ht="38.6" hidden="false" customHeight="false" outlineLevel="0" collapsed="false">
      <c r="A816" s="12" t="s">
        <v>1210</v>
      </c>
      <c r="B816" s="7" t="s">
        <v>1211</v>
      </c>
      <c r="C816" s="8" t="n">
        <v>15</v>
      </c>
      <c r="D816" s="9" t="n">
        <v>44957</v>
      </c>
      <c r="E816" s="10" t="str">
        <f aca="false">IF(F816="Sterile",D816+1825, "NA")</f>
        <v>NA</v>
      </c>
      <c r="F816" s="11" t="s">
        <v>7</v>
      </c>
    </row>
    <row r="817" customFormat="false" ht="38.6" hidden="false" customHeight="false" outlineLevel="0" collapsed="false">
      <c r="A817" s="12" t="s">
        <v>1212</v>
      </c>
      <c r="B817" s="7" t="s">
        <v>1213</v>
      </c>
      <c r="C817" s="8" t="n">
        <v>10</v>
      </c>
      <c r="D817" s="9" t="n">
        <v>44976</v>
      </c>
      <c r="E817" s="10" t="str">
        <f aca="false">IF(F817="Sterile",D817+1825, "NA")</f>
        <v>NA</v>
      </c>
      <c r="F817" s="11" t="s">
        <v>7</v>
      </c>
    </row>
    <row r="818" customFormat="false" ht="38.6" hidden="false" customHeight="false" outlineLevel="0" collapsed="false">
      <c r="A818" s="12" t="s">
        <v>1214</v>
      </c>
      <c r="B818" s="7" t="s">
        <v>1215</v>
      </c>
      <c r="C818" s="8" t="n">
        <v>10</v>
      </c>
      <c r="D818" s="9" t="n">
        <v>44976</v>
      </c>
      <c r="E818" s="10" t="str">
        <f aca="false">IF(F818="Sterile",D818+1825, "NA")</f>
        <v>NA</v>
      </c>
      <c r="F818" s="11" t="s">
        <v>7</v>
      </c>
    </row>
    <row r="819" customFormat="false" ht="38.6" hidden="false" customHeight="false" outlineLevel="0" collapsed="false">
      <c r="A819" s="12" t="s">
        <v>1214</v>
      </c>
      <c r="B819" s="7" t="s">
        <v>1216</v>
      </c>
      <c r="C819" s="8" t="n">
        <f aca="false">5</f>
        <v>5</v>
      </c>
      <c r="D819" s="9" t="n">
        <v>45055</v>
      </c>
      <c r="E819" s="10" t="str">
        <f aca="false">IF(F819="Sterile",D819+1825, "NA")</f>
        <v>NA</v>
      </c>
      <c r="F819" s="11" t="s">
        <v>7</v>
      </c>
    </row>
    <row r="820" customFormat="false" ht="38.6" hidden="false" customHeight="false" outlineLevel="0" collapsed="false">
      <c r="A820" s="7" t="s">
        <v>1217</v>
      </c>
      <c r="B820" s="7" t="s">
        <v>1218</v>
      </c>
      <c r="C820" s="8" t="n">
        <f aca="false">5-1</f>
        <v>4</v>
      </c>
      <c r="D820" s="9" t="n">
        <v>45059</v>
      </c>
      <c r="E820" s="10" t="str">
        <f aca="false">IF(F820="Sterile",D820+1826, "NA")</f>
        <v>NA</v>
      </c>
      <c r="F820" s="11" t="s">
        <v>7</v>
      </c>
    </row>
    <row r="821" customFormat="false" ht="38.6" hidden="false" customHeight="false" outlineLevel="0" collapsed="false">
      <c r="A821" s="7" t="s">
        <v>1219</v>
      </c>
      <c r="B821" s="7" t="s">
        <v>1220</v>
      </c>
      <c r="C821" s="8" t="n">
        <f aca="false">5-1</f>
        <v>4</v>
      </c>
      <c r="D821" s="9" t="n">
        <v>45125</v>
      </c>
      <c r="E821" s="10" t="str">
        <f aca="false">IF(F821="Sterile",D821+1826, "NA")</f>
        <v>NA</v>
      </c>
      <c r="F821" s="11" t="s">
        <v>7</v>
      </c>
    </row>
    <row r="822" customFormat="false" ht="38.6" hidden="false" customHeight="false" outlineLevel="0" collapsed="false">
      <c r="A822" s="12" t="s">
        <v>1221</v>
      </c>
      <c r="B822" s="7" t="s">
        <v>1222</v>
      </c>
      <c r="C822" s="8" t="n">
        <f aca="false">5-1</f>
        <v>4</v>
      </c>
      <c r="D822" s="9" t="n">
        <v>45055</v>
      </c>
      <c r="E822" s="10" t="str">
        <f aca="false">IF(F822="Sterile",D822+1825, "NA")</f>
        <v>NA</v>
      </c>
      <c r="F822" s="11" t="s">
        <v>7</v>
      </c>
    </row>
    <row r="823" customFormat="false" ht="38.6" hidden="false" customHeight="false" outlineLevel="0" collapsed="false">
      <c r="A823" s="12" t="s">
        <v>1223</v>
      </c>
      <c r="B823" s="7" t="s">
        <v>1224</v>
      </c>
      <c r="C823" s="8" t="n">
        <f aca="false">5</f>
        <v>5</v>
      </c>
      <c r="D823" s="9" t="n">
        <v>45055</v>
      </c>
      <c r="E823" s="10" t="str">
        <f aca="false">IF(F823="Sterile",D823+1825, "NA")</f>
        <v>NA</v>
      </c>
      <c r="F823" s="11" t="s">
        <v>7</v>
      </c>
    </row>
    <row r="824" customFormat="false" ht="38.6" hidden="false" customHeight="false" outlineLevel="0" collapsed="false">
      <c r="A824" s="7" t="s">
        <v>1225</v>
      </c>
      <c r="B824" s="7" t="s">
        <v>1226</v>
      </c>
      <c r="C824" s="8" t="n">
        <f aca="false">6</f>
        <v>6</v>
      </c>
      <c r="D824" s="9" t="n">
        <v>45063</v>
      </c>
      <c r="E824" s="10" t="str">
        <f aca="false">IF(F824="Sterile",D824+1826, "NA")</f>
        <v>NA</v>
      </c>
      <c r="F824" s="11" t="s">
        <v>7</v>
      </c>
    </row>
    <row r="825" customFormat="false" ht="38.6" hidden="false" customHeight="false" outlineLevel="0" collapsed="false">
      <c r="A825" s="12" t="s">
        <v>1227</v>
      </c>
      <c r="B825" s="7" t="s">
        <v>1228</v>
      </c>
      <c r="C825" s="8" t="n">
        <f aca="false">5</f>
        <v>5</v>
      </c>
      <c r="D825" s="9" t="n">
        <v>45055</v>
      </c>
      <c r="E825" s="10" t="str">
        <f aca="false">IF(F825="Sterile",D825+1825, "NA")</f>
        <v>NA</v>
      </c>
      <c r="F825" s="11" t="s">
        <v>7</v>
      </c>
    </row>
    <row r="826" customFormat="false" ht="38.6" hidden="false" customHeight="false" outlineLevel="0" collapsed="false">
      <c r="A826" s="7" t="s">
        <v>1229</v>
      </c>
      <c r="B826" s="7" t="s">
        <v>1230</v>
      </c>
      <c r="C826" s="8" t="n">
        <f aca="false">6</f>
        <v>6</v>
      </c>
      <c r="D826" s="9" t="n">
        <v>45056</v>
      </c>
      <c r="E826" s="10" t="str">
        <f aca="false">IF(F826="Sterile",D826+1826, "NA")</f>
        <v>NA</v>
      </c>
      <c r="F826" s="11" t="s">
        <v>7</v>
      </c>
    </row>
    <row r="827" customFormat="false" ht="38.6" hidden="false" customHeight="false" outlineLevel="0" collapsed="false">
      <c r="A827" s="7" t="s">
        <v>1231</v>
      </c>
      <c r="B827" s="7" t="s">
        <v>1232</v>
      </c>
      <c r="C827" s="8" t="n">
        <f aca="false">5-1</f>
        <v>4</v>
      </c>
      <c r="D827" s="9" t="n">
        <v>45056</v>
      </c>
      <c r="E827" s="10" t="str">
        <f aca="false">IF(F827="Sterile",D827+1826, "NA")</f>
        <v>NA</v>
      </c>
      <c r="F827" s="11" t="s">
        <v>7</v>
      </c>
    </row>
    <row r="828" customFormat="false" ht="38.6" hidden="false" customHeight="false" outlineLevel="0" collapsed="false">
      <c r="A828" s="7" t="s">
        <v>1233</v>
      </c>
      <c r="B828" s="7" t="s">
        <v>1234</v>
      </c>
      <c r="C828" s="8" t="n">
        <f aca="false">5</f>
        <v>5</v>
      </c>
      <c r="D828" s="9" t="n">
        <v>45056</v>
      </c>
      <c r="E828" s="10" t="str">
        <f aca="false">IF(F828="Sterile",D828+1826, "NA")</f>
        <v>NA</v>
      </c>
      <c r="F828" s="11" t="s">
        <v>7</v>
      </c>
    </row>
    <row r="829" customFormat="false" ht="38.6" hidden="false" customHeight="false" outlineLevel="0" collapsed="false">
      <c r="A829" s="7" t="s">
        <v>1235</v>
      </c>
      <c r="B829" s="7" t="s">
        <v>1236</v>
      </c>
      <c r="C829" s="8" t="n">
        <f aca="false">5-1</f>
        <v>4</v>
      </c>
      <c r="D829" s="9" t="n">
        <v>45059</v>
      </c>
      <c r="E829" s="10" t="str">
        <f aca="false">IF(F829="Sterile",D829+1826, "NA")</f>
        <v>NA</v>
      </c>
      <c r="F829" s="11" t="s">
        <v>7</v>
      </c>
    </row>
    <row r="830" customFormat="false" ht="38.6" hidden="false" customHeight="false" outlineLevel="0" collapsed="false">
      <c r="A830" s="7" t="s">
        <v>1237</v>
      </c>
      <c r="B830" s="7" t="s">
        <v>1238</v>
      </c>
      <c r="C830" s="8" t="n">
        <f aca="false">6</f>
        <v>6</v>
      </c>
      <c r="D830" s="9" t="n">
        <v>45059</v>
      </c>
      <c r="E830" s="10" t="str">
        <f aca="false">IF(F830="Sterile",D830+1826, "NA")</f>
        <v>NA</v>
      </c>
      <c r="F830" s="11" t="s">
        <v>7</v>
      </c>
    </row>
    <row r="831" customFormat="false" ht="38.6" hidden="false" customHeight="false" outlineLevel="0" collapsed="false">
      <c r="A831" s="7" t="s">
        <v>1239</v>
      </c>
      <c r="B831" s="7" t="s">
        <v>1240</v>
      </c>
      <c r="C831" s="8" t="n">
        <f aca="false">5</f>
        <v>5</v>
      </c>
      <c r="D831" s="9" t="n">
        <v>45059</v>
      </c>
      <c r="E831" s="10" t="str">
        <f aca="false">IF(F831="Sterile",D831+1826, "NA")</f>
        <v>NA</v>
      </c>
      <c r="F831" s="11" t="s">
        <v>7</v>
      </c>
    </row>
    <row r="832" customFormat="false" ht="38.6" hidden="false" customHeight="false" outlineLevel="0" collapsed="false">
      <c r="A832" s="7" t="s">
        <v>1241</v>
      </c>
      <c r="B832" s="7" t="s">
        <v>1242</v>
      </c>
      <c r="C832" s="8" t="n">
        <f aca="false">6-1</f>
        <v>5</v>
      </c>
      <c r="D832" s="9" t="n">
        <v>45059</v>
      </c>
      <c r="E832" s="10" t="str">
        <f aca="false">IF(F832="Sterile",D832+1826, "NA")</f>
        <v>NA</v>
      </c>
      <c r="F832" s="11" t="s">
        <v>7</v>
      </c>
    </row>
    <row r="833" customFormat="false" ht="38.6" hidden="false" customHeight="false" outlineLevel="0" collapsed="false">
      <c r="A833" s="7" t="s">
        <v>1243</v>
      </c>
      <c r="B833" s="7" t="s">
        <v>1244</v>
      </c>
      <c r="C833" s="8" t="n">
        <f aca="false">6</f>
        <v>6</v>
      </c>
      <c r="D833" s="9" t="n">
        <v>45063</v>
      </c>
      <c r="E833" s="10" t="str">
        <f aca="false">IF(F833="Sterile",D833+1826, "NA")</f>
        <v>NA</v>
      </c>
      <c r="F833" s="11" t="s">
        <v>7</v>
      </c>
    </row>
    <row r="834" customFormat="false" ht="38.6" hidden="false" customHeight="false" outlineLevel="0" collapsed="false">
      <c r="A834" s="7" t="s">
        <v>1245</v>
      </c>
      <c r="B834" s="7" t="s">
        <v>1246</v>
      </c>
      <c r="C834" s="8" t="n">
        <f aca="false">6</f>
        <v>6</v>
      </c>
      <c r="D834" s="9" t="n">
        <v>45059</v>
      </c>
      <c r="E834" s="10" t="str">
        <f aca="false">IF(F834="Sterile",D834+1826, "NA")</f>
        <v>NA</v>
      </c>
      <c r="F834" s="11" t="s">
        <v>7</v>
      </c>
    </row>
    <row r="835" customFormat="false" ht="38.6" hidden="false" customHeight="false" outlineLevel="0" collapsed="false">
      <c r="A835" s="7" t="s">
        <v>1247</v>
      </c>
      <c r="B835" s="7" t="s">
        <v>1248</v>
      </c>
      <c r="C835" s="8" t="n">
        <f aca="false">6</f>
        <v>6</v>
      </c>
      <c r="D835" s="9" t="n">
        <v>45059</v>
      </c>
      <c r="E835" s="10" t="str">
        <f aca="false">IF(F835="Sterile",D835+1826, "NA")</f>
        <v>NA</v>
      </c>
      <c r="F835" s="11" t="s">
        <v>7</v>
      </c>
    </row>
    <row r="836" customFormat="false" ht="38.6" hidden="false" customHeight="false" outlineLevel="0" collapsed="false">
      <c r="A836" s="7" t="s">
        <v>1249</v>
      </c>
      <c r="B836" s="7" t="s">
        <v>1250</v>
      </c>
      <c r="C836" s="8" t="n">
        <f aca="false">6</f>
        <v>6</v>
      </c>
      <c r="D836" s="9" t="n">
        <v>45059</v>
      </c>
      <c r="E836" s="10" t="str">
        <f aca="false">IF(F836="Sterile",D836+1826, "NA")</f>
        <v>NA</v>
      </c>
      <c r="F836" s="11" t="s">
        <v>7</v>
      </c>
    </row>
    <row r="837" customFormat="false" ht="38.6" hidden="false" customHeight="false" outlineLevel="0" collapsed="false">
      <c r="A837" s="7" t="s">
        <v>1251</v>
      </c>
      <c r="B837" s="7" t="s">
        <v>1252</v>
      </c>
      <c r="C837" s="8" t="n">
        <v>1</v>
      </c>
      <c r="D837" s="9" t="n">
        <v>45140</v>
      </c>
      <c r="E837" s="10" t="str">
        <f aca="false">IF(F837="Sterile",D837+1826, "NA")</f>
        <v>NA</v>
      </c>
      <c r="F837" s="11" t="s">
        <v>7</v>
      </c>
    </row>
    <row r="838" customFormat="false" ht="38.6" hidden="false" customHeight="false" outlineLevel="0" collapsed="false">
      <c r="A838" s="7" t="s">
        <v>1251</v>
      </c>
      <c r="B838" s="7" t="s">
        <v>1252</v>
      </c>
      <c r="C838" s="8" t="n">
        <v>1</v>
      </c>
      <c r="D838" s="9" t="n">
        <v>45146</v>
      </c>
      <c r="E838" s="10" t="str">
        <f aca="false">IF(F838="Sterile",D838+1826, "NA")</f>
        <v>NA</v>
      </c>
      <c r="F838" s="11" t="s">
        <v>7</v>
      </c>
    </row>
    <row r="839" customFormat="false" ht="38.6" hidden="false" customHeight="false" outlineLevel="0" collapsed="false">
      <c r="A839" s="7" t="s">
        <v>1253</v>
      </c>
      <c r="B839" s="7" t="s">
        <v>1254</v>
      </c>
      <c r="C839" s="8" t="n">
        <f aca="false">11-10</f>
        <v>1</v>
      </c>
      <c r="D839" s="9" t="n">
        <v>45135</v>
      </c>
      <c r="E839" s="10" t="str">
        <f aca="false">IF(F839="Sterile",D839+1826, "NA")</f>
        <v>NA</v>
      </c>
      <c r="F839" s="11" t="s">
        <v>7</v>
      </c>
    </row>
    <row r="840" customFormat="false" ht="38.6" hidden="false" customHeight="false" outlineLevel="0" collapsed="false">
      <c r="A840" s="7" t="s">
        <v>1255</v>
      </c>
      <c r="B840" s="7" t="s">
        <v>1256</v>
      </c>
      <c r="C840" s="8" t="n">
        <f aca="false">10-2+2</f>
        <v>10</v>
      </c>
      <c r="D840" s="9" t="n">
        <v>45076</v>
      </c>
      <c r="E840" s="10" t="str">
        <f aca="false">IF(F840="Sterile",D840+1826, "NA")</f>
        <v>NA</v>
      </c>
      <c r="F840" s="11" t="s">
        <v>7</v>
      </c>
    </row>
    <row r="841" customFormat="false" ht="38.6" hidden="false" customHeight="false" outlineLevel="0" collapsed="false">
      <c r="A841" s="12" t="s">
        <v>1257</v>
      </c>
      <c r="B841" s="7" t="s">
        <v>1258</v>
      </c>
      <c r="C841" s="8" t="n">
        <f aca="false">9-2-2</f>
        <v>5</v>
      </c>
      <c r="D841" s="13" t="n">
        <v>45021</v>
      </c>
      <c r="E841" s="10" t="str">
        <f aca="false">IF(F841="Sterile",D841+1825, "NA")</f>
        <v>NA</v>
      </c>
      <c r="F841" s="7" t="s">
        <v>7</v>
      </c>
    </row>
    <row r="842" customFormat="false" ht="38.6" hidden="false" customHeight="false" outlineLevel="0" collapsed="false">
      <c r="A842" s="7" t="s">
        <v>1257</v>
      </c>
      <c r="B842" s="7" t="s">
        <v>1259</v>
      </c>
      <c r="C842" s="8" t="n">
        <f aca="false">12</f>
        <v>12</v>
      </c>
      <c r="D842" s="9" t="n">
        <v>45078</v>
      </c>
      <c r="E842" s="10" t="str">
        <f aca="false">IF(F842="Sterile",D842+1826, "NA")</f>
        <v>NA</v>
      </c>
      <c r="F842" s="11" t="s">
        <v>7</v>
      </c>
    </row>
    <row r="843" customFormat="false" ht="38.6" hidden="false" customHeight="false" outlineLevel="0" collapsed="false">
      <c r="A843" s="7" t="s">
        <v>1257</v>
      </c>
      <c r="B843" s="7" t="s">
        <v>1260</v>
      </c>
      <c r="C843" s="8" t="n">
        <f aca="false">21</f>
        <v>21</v>
      </c>
      <c r="D843" s="9" t="n">
        <v>45140</v>
      </c>
      <c r="E843" s="10" t="str">
        <f aca="false">IF(F843="Sterile",D843+1826, "NA")</f>
        <v>NA</v>
      </c>
      <c r="F843" s="11" t="s">
        <v>7</v>
      </c>
    </row>
    <row r="844" customFormat="false" ht="38.6" hidden="false" customHeight="false" outlineLevel="0" collapsed="false">
      <c r="A844" s="12" t="s">
        <v>1261</v>
      </c>
      <c r="B844" s="7" t="s">
        <v>1262</v>
      </c>
      <c r="C844" s="8" t="n">
        <f aca="false">30-6-2</f>
        <v>22</v>
      </c>
      <c r="D844" s="13" t="n">
        <v>45022</v>
      </c>
      <c r="E844" s="10" t="str">
        <f aca="false">IF(F844="Sterile",D844+1825, "NA")</f>
        <v>NA</v>
      </c>
      <c r="F844" s="7" t="s">
        <v>7</v>
      </c>
    </row>
    <row r="845" customFormat="false" ht="38.6" hidden="false" customHeight="false" outlineLevel="0" collapsed="false">
      <c r="A845" s="7" t="s">
        <v>1261</v>
      </c>
      <c r="B845" s="7" t="s">
        <v>1263</v>
      </c>
      <c r="C845" s="8" t="n">
        <f aca="false">18</f>
        <v>18</v>
      </c>
      <c r="D845" s="9" t="n">
        <v>45078</v>
      </c>
      <c r="E845" s="10" t="str">
        <f aca="false">IF(F845="Sterile",D845+1826, "NA")</f>
        <v>NA</v>
      </c>
      <c r="F845" s="11" t="s">
        <v>7</v>
      </c>
    </row>
    <row r="846" customFormat="false" ht="38.6" hidden="false" customHeight="false" outlineLevel="0" collapsed="false">
      <c r="A846" s="12" t="s">
        <v>1264</v>
      </c>
      <c r="B846" s="7" t="s">
        <v>1265</v>
      </c>
      <c r="C846" s="8" t="n">
        <f aca="false">60-2-5-1-2-5-6-5-5</f>
        <v>29</v>
      </c>
      <c r="D846" s="9" t="n">
        <v>44957</v>
      </c>
      <c r="E846" s="10" t="str">
        <f aca="false">IF(F846="Sterile",D846+1825, "NA")</f>
        <v>NA</v>
      </c>
      <c r="F846" s="11" t="s">
        <v>7</v>
      </c>
    </row>
    <row r="847" customFormat="false" ht="38.6" hidden="false" customHeight="false" outlineLevel="0" collapsed="false">
      <c r="A847" s="7" t="s">
        <v>1264</v>
      </c>
      <c r="B847" s="7" t="s">
        <v>1266</v>
      </c>
      <c r="C847" s="8" t="n">
        <f aca="false">30</f>
        <v>30</v>
      </c>
      <c r="D847" s="9" t="n">
        <v>45063</v>
      </c>
      <c r="E847" s="10" t="str">
        <f aca="false">IF(F847="Sterile",D847+1826, "NA")</f>
        <v>NA</v>
      </c>
      <c r="F847" s="11" t="s">
        <v>7</v>
      </c>
    </row>
    <row r="848" customFormat="false" ht="38.6" hidden="false" customHeight="false" outlineLevel="0" collapsed="false">
      <c r="A848" s="7" t="s">
        <v>1264</v>
      </c>
      <c r="B848" s="7" t="s">
        <v>1267</v>
      </c>
      <c r="C848" s="8" t="n">
        <f aca="false">16</f>
        <v>16</v>
      </c>
      <c r="D848" s="9" t="n">
        <v>45108</v>
      </c>
      <c r="E848" s="10" t="str">
        <f aca="false">IF(F848="Sterile",D848+1826, "NA")</f>
        <v>NA</v>
      </c>
      <c r="F848" s="11" t="s">
        <v>7</v>
      </c>
    </row>
    <row r="849" customFormat="false" ht="38.6" hidden="false" customHeight="false" outlineLevel="0" collapsed="false">
      <c r="A849" s="12" t="s">
        <v>1268</v>
      </c>
      <c r="B849" s="7" t="s">
        <v>1269</v>
      </c>
      <c r="C849" s="8" t="n">
        <f aca="false">79-5-4-2-10-6-2-5-2-5-5-2-3-5</f>
        <v>23</v>
      </c>
      <c r="D849" s="9" t="n">
        <v>44959</v>
      </c>
      <c r="E849" s="10" t="str">
        <f aca="false">IF(F849="Sterile",D849+1825, "NA")</f>
        <v>NA</v>
      </c>
      <c r="F849" s="11" t="s">
        <v>7</v>
      </c>
    </row>
    <row r="850" customFormat="false" ht="38.6" hidden="false" customHeight="false" outlineLevel="0" collapsed="false">
      <c r="A850" s="7" t="s">
        <v>1268</v>
      </c>
      <c r="B850" s="7" t="s">
        <v>1270</v>
      </c>
      <c r="C850" s="8" t="n">
        <f aca="false">39</f>
        <v>39</v>
      </c>
      <c r="D850" s="9" t="n">
        <v>45063</v>
      </c>
      <c r="E850" s="10" t="str">
        <f aca="false">IF(F850="Sterile",D850+1826, "NA")</f>
        <v>NA</v>
      </c>
      <c r="F850" s="11" t="s">
        <v>7</v>
      </c>
    </row>
    <row r="851" customFormat="false" ht="38.6" hidden="false" customHeight="false" outlineLevel="0" collapsed="false">
      <c r="A851" s="7" t="s">
        <v>1268</v>
      </c>
      <c r="B851" s="7" t="s">
        <v>1271</v>
      </c>
      <c r="C851" s="8" t="n">
        <f aca="false">43</f>
        <v>43</v>
      </c>
      <c r="D851" s="9" t="n">
        <v>45077</v>
      </c>
      <c r="E851" s="10" t="str">
        <f aca="false">IF(F851="Sterile",D851+1826, "NA")</f>
        <v>NA</v>
      </c>
      <c r="F851" s="11" t="s">
        <v>7</v>
      </c>
    </row>
    <row r="852" customFormat="false" ht="38.6" hidden="false" customHeight="false" outlineLevel="0" collapsed="false">
      <c r="A852" s="7" t="s">
        <v>1268</v>
      </c>
      <c r="B852" s="7" t="s">
        <v>1272</v>
      </c>
      <c r="C852" s="8" t="n">
        <f aca="false">10</f>
        <v>10</v>
      </c>
      <c r="D852" s="9" t="n">
        <v>45107</v>
      </c>
      <c r="E852" s="10" t="str">
        <f aca="false">IF(F852="Sterile",D852+1826, "NA")</f>
        <v>NA</v>
      </c>
      <c r="F852" s="11" t="s">
        <v>7</v>
      </c>
    </row>
    <row r="853" customFormat="false" ht="38.6" hidden="false" customHeight="false" outlineLevel="0" collapsed="false">
      <c r="A853" s="12" t="s">
        <v>1273</v>
      </c>
      <c r="B853" s="7" t="s">
        <v>1274</v>
      </c>
      <c r="C853" s="8" t="n">
        <f aca="false">40-5-4-10-3-2-5-4-3-3</f>
        <v>1</v>
      </c>
      <c r="D853" s="9" t="n">
        <v>44957</v>
      </c>
      <c r="E853" s="10" t="str">
        <f aca="false">IF(F853="Sterile",D853+1825, "NA")</f>
        <v>NA</v>
      </c>
      <c r="F853" s="11" t="s">
        <v>7</v>
      </c>
    </row>
    <row r="854" customFormat="false" ht="38.6" hidden="false" customHeight="false" outlineLevel="0" collapsed="false">
      <c r="A854" s="12" t="s">
        <v>1273</v>
      </c>
      <c r="B854" s="7" t="s">
        <v>1275</v>
      </c>
      <c r="C854" s="8" t="n">
        <f aca="false">38-3</f>
        <v>35</v>
      </c>
      <c r="D854" s="9" t="n">
        <v>45018</v>
      </c>
      <c r="E854" s="10" t="str">
        <f aca="false">IF(F854="Sterile",D854+1825, "NA")</f>
        <v>NA</v>
      </c>
      <c r="F854" s="11" t="s">
        <v>7</v>
      </c>
    </row>
    <row r="855" customFormat="false" ht="38.6" hidden="false" customHeight="false" outlineLevel="0" collapsed="false">
      <c r="A855" s="7" t="s">
        <v>1273</v>
      </c>
      <c r="B855" s="7" t="s">
        <v>1276</v>
      </c>
      <c r="C855" s="8" t="n">
        <f aca="false">39</f>
        <v>39</v>
      </c>
      <c r="D855" s="9" t="n">
        <v>45063</v>
      </c>
      <c r="E855" s="10" t="str">
        <f aca="false">IF(F855="Sterile",D855+1826, "NA")</f>
        <v>NA</v>
      </c>
      <c r="F855" s="11" t="s">
        <v>7</v>
      </c>
    </row>
    <row r="856" customFormat="false" ht="38.6" hidden="false" customHeight="false" outlineLevel="0" collapsed="false">
      <c r="A856" s="7" t="s">
        <v>1273</v>
      </c>
      <c r="B856" s="7" t="s">
        <v>1277</v>
      </c>
      <c r="C856" s="8" t="n">
        <f aca="false">79</f>
        <v>79</v>
      </c>
      <c r="D856" s="9" t="n">
        <v>45084</v>
      </c>
      <c r="E856" s="10" t="str">
        <f aca="false">IF(F856="Sterile",D856+1826, "NA")</f>
        <v>NA</v>
      </c>
      <c r="F856" s="11" t="s">
        <v>7</v>
      </c>
    </row>
    <row r="857" customFormat="false" ht="38.6" hidden="false" customHeight="false" outlineLevel="0" collapsed="false">
      <c r="A857" s="7" t="s">
        <v>1278</v>
      </c>
      <c r="B857" s="7" t="s">
        <v>1279</v>
      </c>
      <c r="C857" s="8" t="n">
        <f aca="false">69-5-4-5-6-3-2-2-5-4-1-2-2-3</f>
        <v>25</v>
      </c>
      <c r="D857" s="13" t="n">
        <v>45017</v>
      </c>
      <c r="E857" s="10" t="str">
        <f aca="false">IF(F857="Sterile",D857+1825, "NA")</f>
        <v>NA</v>
      </c>
      <c r="F857" s="7" t="s">
        <v>7</v>
      </c>
    </row>
    <row r="858" customFormat="false" ht="38.6" hidden="false" customHeight="false" outlineLevel="0" collapsed="false">
      <c r="A858" s="7" t="s">
        <v>1278</v>
      </c>
      <c r="B858" s="7" t="s">
        <v>1280</v>
      </c>
      <c r="C858" s="8" t="n">
        <f aca="false">35</f>
        <v>35</v>
      </c>
      <c r="D858" s="9" t="n">
        <v>45063</v>
      </c>
      <c r="E858" s="10" t="str">
        <f aca="false">IF(F858="Sterile",D858+1826, "NA")</f>
        <v>NA</v>
      </c>
      <c r="F858" s="11" t="s">
        <v>7</v>
      </c>
    </row>
    <row r="859" customFormat="false" ht="38.6" hidden="false" customHeight="false" outlineLevel="0" collapsed="false">
      <c r="A859" s="7" t="s">
        <v>1278</v>
      </c>
      <c r="B859" s="7" t="s">
        <v>1281</v>
      </c>
      <c r="C859" s="8" t="n">
        <f aca="false">33</f>
        <v>33</v>
      </c>
      <c r="D859" s="9" t="n">
        <v>45106</v>
      </c>
      <c r="E859" s="10" t="str">
        <f aca="false">IF(F859="Sterile",D859+1826, "NA")</f>
        <v>NA</v>
      </c>
      <c r="F859" s="11" t="s">
        <v>7</v>
      </c>
    </row>
    <row r="860" customFormat="false" ht="38.6" hidden="false" customHeight="false" outlineLevel="0" collapsed="false">
      <c r="A860" s="7" t="s">
        <v>1278</v>
      </c>
      <c r="B860" s="7" t="s">
        <v>1282</v>
      </c>
      <c r="C860" s="8" t="n">
        <f aca="false">54</f>
        <v>54</v>
      </c>
      <c r="D860" s="9" t="n">
        <v>45144</v>
      </c>
      <c r="E860" s="10" t="str">
        <f aca="false">IF(F860="Sterile",D860+1826, "NA")</f>
        <v>NA</v>
      </c>
      <c r="F860" s="11" t="s">
        <v>7</v>
      </c>
    </row>
    <row r="861" customFormat="false" ht="38.6" hidden="false" customHeight="false" outlineLevel="0" collapsed="false">
      <c r="A861" s="7" t="s">
        <v>1283</v>
      </c>
      <c r="B861" s="7" t="s">
        <v>1284</v>
      </c>
      <c r="C861" s="8" t="n">
        <f aca="false">48-5-2-10-5-3-3-3-3</f>
        <v>14</v>
      </c>
      <c r="D861" s="13" t="n">
        <v>45017</v>
      </c>
      <c r="E861" s="10" t="str">
        <f aca="false">IF(F861="Sterile",D861+1825, "NA")</f>
        <v>NA</v>
      </c>
      <c r="F861" s="7" t="s">
        <v>7</v>
      </c>
    </row>
    <row r="862" customFormat="false" ht="38.6" hidden="false" customHeight="false" outlineLevel="0" collapsed="false">
      <c r="A862" s="7" t="s">
        <v>1283</v>
      </c>
      <c r="B862" s="7" t="s">
        <v>1285</v>
      </c>
      <c r="C862" s="8" t="n">
        <f aca="false">20</f>
        <v>20</v>
      </c>
      <c r="D862" s="9" t="n">
        <v>45079</v>
      </c>
      <c r="E862" s="10" t="str">
        <f aca="false">IF(F862="Sterile",D862+1826, "NA")</f>
        <v>NA</v>
      </c>
      <c r="F862" s="11" t="s">
        <v>7</v>
      </c>
    </row>
    <row r="863" customFormat="false" ht="38.6" hidden="false" customHeight="false" outlineLevel="0" collapsed="false">
      <c r="A863" s="7" t="s">
        <v>1283</v>
      </c>
      <c r="B863" s="7" t="s">
        <v>1286</v>
      </c>
      <c r="C863" s="8" t="n">
        <f aca="false">10</f>
        <v>10</v>
      </c>
      <c r="D863" s="9" t="n">
        <v>45107</v>
      </c>
      <c r="E863" s="10" t="str">
        <f aca="false">IF(F863="Sterile",D863+1826, "NA")</f>
        <v>NA</v>
      </c>
      <c r="F863" s="11" t="s">
        <v>7</v>
      </c>
    </row>
    <row r="864" customFormat="false" ht="38.6" hidden="false" customHeight="false" outlineLevel="0" collapsed="false">
      <c r="A864" s="12" t="s">
        <v>1287</v>
      </c>
      <c r="B864" s="7" t="s">
        <v>1288</v>
      </c>
      <c r="C864" s="8" t="n">
        <f aca="false">16-5-2-2-3-3</f>
        <v>1</v>
      </c>
      <c r="D864" s="13" t="n">
        <v>45021</v>
      </c>
      <c r="E864" s="10" t="str">
        <f aca="false">IF(F864="Sterile",D864+1825, "NA")</f>
        <v>NA</v>
      </c>
      <c r="F864" s="7" t="s">
        <v>7</v>
      </c>
    </row>
    <row r="865" customFormat="false" ht="38.6" hidden="false" customHeight="false" outlineLevel="0" collapsed="false">
      <c r="A865" s="7" t="s">
        <v>1287</v>
      </c>
      <c r="B865" s="7" t="s">
        <v>1289</v>
      </c>
      <c r="C865" s="8" t="n">
        <f aca="false">10</f>
        <v>10</v>
      </c>
      <c r="D865" s="9" t="n">
        <v>45078</v>
      </c>
      <c r="E865" s="10" t="str">
        <f aca="false">IF(F865="Sterile",D865+1826, "NA")</f>
        <v>NA</v>
      </c>
      <c r="F865" s="11" t="s">
        <v>7</v>
      </c>
    </row>
    <row r="866" customFormat="false" ht="38.6" hidden="false" customHeight="false" outlineLevel="0" collapsed="false">
      <c r="A866" s="7" t="s">
        <v>1287</v>
      </c>
      <c r="B866" s="7" t="s">
        <v>1290</v>
      </c>
      <c r="C866" s="8" t="n">
        <f aca="false">10</f>
        <v>10</v>
      </c>
      <c r="D866" s="9" t="n">
        <v>45106</v>
      </c>
      <c r="E866" s="10" t="str">
        <f aca="false">IF(F866="Sterile",D866+1826, "NA")</f>
        <v>NA</v>
      </c>
      <c r="F866" s="11" t="s">
        <v>7</v>
      </c>
    </row>
    <row r="867" customFormat="false" ht="38.6" hidden="false" customHeight="false" outlineLevel="0" collapsed="false">
      <c r="A867" s="7" t="s">
        <v>1287</v>
      </c>
      <c r="B867" s="7" t="s">
        <v>1291</v>
      </c>
      <c r="C867" s="8" t="n">
        <f aca="false">24</f>
        <v>24</v>
      </c>
      <c r="D867" s="9" t="n">
        <v>45140</v>
      </c>
      <c r="E867" s="10" t="str">
        <f aca="false">IF(F867="Sterile",D867+1826, "NA")</f>
        <v>NA</v>
      </c>
      <c r="F867" s="11" t="s">
        <v>7</v>
      </c>
    </row>
    <row r="868" customFormat="false" ht="38.6" hidden="false" customHeight="false" outlineLevel="0" collapsed="false">
      <c r="A868" s="12" t="s">
        <v>1292</v>
      </c>
      <c r="B868" s="7" t="s">
        <v>1293</v>
      </c>
      <c r="C868" s="8" t="n">
        <f aca="false">6-3-2</f>
        <v>1</v>
      </c>
      <c r="D868" s="13" t="n">
        <v>45022</v>
      </c>
      <c r="E868" s="10" t="str">
        <f aca="false">IF(F868="Sterile",D868+1825, "NA")</f>
        <v>NA</v>
      </c>
      <c r="F868" s="7" t="s">
        <v>7</v>
      </c>
    </row>
    <row r="869" customFormat="false" ht="38.6" hidden="false" customHeight="false" outlineLevel="0" collapsed="false">
      <c r="A869" s="7" t="s">
        <v>1292</v>
      </c>
      <c r="B869" s="7" t="s">
        <v>1294</v>
      </c>
      <c r="C869" s="8" t="n">
        <f aca="false">10</f>
        <v>10</v>
      </c>
      <c r="D869" s="9" t="n">
        <v>45078</v>
      </c>
      <c r="E869" s="10" t="str">
        <f aca="false">IF(F869="Sterile",D869+1826, "NA")</f>
        <v>NA</v>
      </c>
      <c r="F869" s="11" t="s">
        <v>7</v>
      </c>
    </row>
    <row r="870" customFormat="false" ht="38.6" hidden="false" customHeight="false" outlineLevel="0" collapsed="false">
      <c r="A870" s="7" t="s">
        <v>1295</v>
      </c>
      <c r="B870" s="7" t="s">
        <v>1296</v>
      </c>
      <c r="C870" s="8" t="n">
        <f aca="false">10</f>
        <v>10</v>
      </c>
      <c r="D870" s="9" t="n">
        <v>45144</v>
      </c>
      <c r="E870" s="10" t="str">
        <f aca="false">IF(F870="Sterile",D870+1826, "NA")</f>
        <v>NA</v>
      </c>
      <c r="F870" s="11" t="s">
        <v>7</v>
      </c>
    </row>
    <row r="871" customFormat="false" ht="38.6" hidden="false" customHeight="false" outlineLevel="0" collapsed="false">
      <c r="A871" s="12" t="s">
        <v>1297</v>
      </c>
      <c r="B871" s="7" t="s">
        <v>1298</v>
      </c>
      <c r="C871" s="8" t="n">
        <f aca="false">256-5-30-7-5-20-5-15-10-10-20-10</f>
        <v>119</v>
      </c>
      <c r="D871" s="9" t="n">
        <v>45021</v>
      </c>
      <c r="E871" s="10" t="str">
        <f aca="false">IF(F871="Sterile",D871+1825, "NA")</f>
        <v>NA</v>
      </c>
      <c r="F871" s="11" t="s">
        <v>7</v>
      </c>
    </row>
    <row r="872" customFormat="false" ht="38.6" hidden="false" customHeight="false" outlineLevel="0" collapsed="false">
      <c r="A872" s="7" t="s">
        <v>1297</v>
      </c>
      <c r="B872" s="7" t="s">
        <v>1299</v>
      </c>
      <c r="C872" s="8" t="n">
        <f aca="false">323</f>
        <v>323</v>
      </c>
      <c r="D872" s="9" t="n">
        <v>45111</v>
      </c>
      <c r="E872" s="10" t="str">
        <f aca="false">IF(F872="Sterile",D872+1826, "NA")</f>
        <v>NA</v>
      </c>
      <c r="F872" s="11" t="s">
        <v>7</v>
      </c>
    </row>
    <row r="873" customFormat="false" ht="38.6" hidden="false" customHeight="false" outlineLevel="0" collapsed="false">
      <c r="A873" s="12" t="s">
        <v>1300</v>
      </c>
      <c r="B873" s="7" t="s">
        <v>1301</v>
      </c>
      <c r="C873" s="8" t="n">
        <f aca="false">252-25-20-30-5-20-10-15-15-20</f>
        <v>92</v>
      </c>
      <c r="D873" s="9" t="n">
        <v>45013</v>
      </c>
      <c r="E873" s="10" t="str">
        <f aca="false">IF(F873="Sterile",D873+1825, "NA")</f>
        <v>NA</v>
      </c>
      <c r="F873" s="11" t="s">
        <v>7</v>
      </c>
    </row>
    <row r="874" customFormat="false" ht="38.6" hidden="false" customHeight="false" outlineLevel="0" collapsed="false">
      <c r="A874" s="7" t="s">
        <v>1300</v>
      </c>
      <c r="B874" s="7" t="s">
        <v>1302</v>
      </c>
      <c r="C874" s="8" t="n">
        <f aca="false">308</f>
        <v>308</v>
      </c>
      <c r="D874" s="9" t="n">
        <v>45105</v>
      </c>
      <c r="E874" s="10" t="str">
        <f aca="false">IF(F874="Sterile",D874+1826, "NA")</f>
        <v>NA</v>
      </c>
      <c r="F874" s="11" t="s">
        <v>7</v>
      </c>
    </row>
    <row r="875" customFormat="false" ht="38.6" hidden="false" customHeight="false" outlineLevel="0" collapsed="false">
      <c r="A875" s="7" t="s">
        <v>1303</v>
      </c>
      <c r="B875" s="7" t="s">
        <v>1304</v>
      </c>
      <c r="C875" s="8" t="n">
        <f aca="false">11-1-4-5</f>
        <v>1</v>
      </c>
      <c r="D875" s="9" t="n">
        <v>45134</v>
      </c>
      <c r="E875" s="10" t="str">
        <f aca="false">IF(F875="Sterile",D875+1826, "NA")</f>
        <v>NA</v>
      </c>
      <c r="F875" s="11" t="s">
        <v>7</v>
      </c>
    </row>
    <row r="876" customFormat="false" ht="38.6" hidden="false" customHeight="false" outlineLevel="0" collapsed="false">
      <c r="A876" s="7" t="s">
        <v>1305</v>
      </c>
      <c r="B876" s="7" t="s">
        <v>1306</v>
      </c>
      <c r="C876" s="8" t="n">
        <f aca="false">5-3-1</f>
        <v>1</v>
      </c>
      <c r="D876" s="9" t="n">
        <v>45104</v>
      </c>
      <c r="E876" s="10" t="str">
        <f aca="false">IF(F876="Sterile",D876+1826, "NA")</f>
        <v>NA</v>
      </c>
      <c r="F876" s="11" t="s">
        <v>7</v>
      </c>
    </row>
    <row r="877" customFormat="false" ht="38.6" hidden="false" customHeight="false" outlineLevel="0" collapsed="false">
      <c r="A877" s="16" t="s">
        <v>1307</v>
      </c>
      <c r="B877" s="7" t="s">
        <v>1308</v>
      </c>
      <c r="C877" s="8" t="n">
        <f aca="false">31-30</f>
        <v>1</v>
      </c>
      <c r="D877" s="9" t="n">
        <v>45076</v>
      </c>
      <c r="E877" s="10" t="str">
        <f aca="false">IF(F877="Sterile",D877+1826, "NA")</f>
        <v>NA</v>
      </c>
      <c r="F877" s="11" t="s">
        <v>7</v>
      </c>
    </row>
    <row r="878" customFormat="false" ht="38.6" hidden="false" customHeight="false" outlineLevel="0" collapsed="false">
      <c r="A878" s="16" t="s">
        <v>1309</v>
      </c>
      <c r="B878" s="7" t="s">
        <v>1310</v>
      </c>
      <c r="C878" s="8" t="n">
        <f aca="false">12-10</f>
        <v>2</v>
      </c>
      <c r="D878" s="9" t="n">
        <v>45076</v>
      </c>
      <c r="E878" s="10" t="str">
        <f aca="false">IF(F878="Sterile",D878+1826, "NA")</f>
        <v>NA</v>
      </c>
      <c r="F878" s="11" t="s">
        <v>7</v>
      </c>
    </row>
    <row r="879" customFormat="false" ht="38.6" hidden="false" customHeight="false" outlineLevel="0" collapsed="false">
      <c r="A879" s="7" t="s">
        <v>1311</v>
      </c>
      <c r="B879" s="7" t="s">
        <v>1312</v>
      </c>
      <c r="C879" s="8" t="n">
        <f aca="false">17-4</f>
        <v>13</v>
      </c>
      <c r="D879" s="9" t="n">
        <v>45079</v>
      </c>
      <c r="E879" s="10" t="str">
        <f aca="false">IF(F879="Sterile",D879+1826, "NA")</f>
        <v>NA</v>
      </c>
      <c r="F879" s="11" t="s">
        <v>7</v>
      </c>
    </row>
    <row r="880" customFormat="false" ht="38.6" hidden="false" customHeight="false" outlineLevel="0" collapsed="false">
      <c r="A880" s="7" t="s">
        <v>1313</v>
      </c>
      <c r="B880" s="7" t="s">
        <v>1314</v>
      </c>
      <c r="C880" s="8" t="n">
        <f aca="false">5</f>
        <v>5</v>
      </c>
      <c r="D880" s="9" t="n">
        <v>45094</v>
      </c>
      <c r="E880" s="10" t="str">
        <f aca="false">IF(F880="Sterile",D880+1826, "NA")</f>
        <v>NA</v>
      </c>
      <c r="F880" s="11" t="s">
        <v>7</v>
      </c>
    </row>
    <row r="881" customFormat="false" ht="38.6" hidden="false" customHeight="false" outlineLevel="0" collapsed="false">
      <c r="A881" s="7" t="s">
        <v>1315</v>
      </c>
      <c r="B881" s="7" t="s">
        <v>1316</v>
      </c>
      <c r="C881" s="8" t="n">
        <f aca="false">14-2</f>
        <v>12</v>
      </c>
      <c r="D881" s="9" t="n">
        <v>45107</v>
      </c>
      <c r="E881" s="10" t="str">
        <f aca="false">IF(F881="Sterile",D881+1826, "NA")</f>
        <v>NA</v>
      </c>
      <c r="F881" s="11" t="s">
        <v>7</v>
      </c>
    </row>
    <row r="882" customFormat="false" ht="38.6" hidden="false" customHeight="false" outlineLevel="0" collapsed="false">
      <c r="A882" s="7" t="s">
        <v>1317</v>
      </c>
      <c r="B882" s="7" t="s">
        <v>1318</v>
      </c>
      <c r="C882" s="8" t="n">
        <f aca="false">39-2-4-5-4-5</f>
        <v>19</v>
      </c>
      <c r="D882" s="9" t="n">
        <v>45070</v>
      </c>
      <c r="E882" s="10" t="str">
        <f aca="false">IF(F882="Sterile",D882+1826, "NA")</f>
        <v>NA</v>
      </c>
      <c r="F882" s="11" t="s">
        <v>7</v>
      </c>
    </row>
    <row r="883" customFormat="false" ht="38.6" hidden="false" customHeight="false" outlineLevel="0" collapsed="false">
      <c r="A883" s="7" t="s">
        <v>1317</v>
      </c>
      <c r="B883" s="7" t="s">
        <v>1319</v>
      </c>
      <c r="C883" s="8" t="n">
        <f aca="false">14</f>
        <v>14</v>
      </c>
      <c r="D883" s="9" t="n">
        <v>45094</v>
      </c>
      <c r="E883" s="10" t="str">
        <f aca="false">IF(F883="Sterile",D883+1826, "NA")</f>
        <v>NA</v>
      </c>
      <c r="F883" s="11" t="s">
        <v>7</v>
      </c>
    </row>
    <row r="884" customFormat="false" ht="38.6" hidden="false" customHeight="false" outlineLevel="0" collapsed="false">
      <c r="A884" s="7" t="s">
        <v>1320</v>
      </c>
      <c r="B884" s="7" t="s">
        <v>1321</v>
      </c>
      <c r="C884" s="8" t="n">
        <f aca="false">14</f>
        <v>14</v>
      </c>
      <c r="D884" s="9" t="n">
        <v>45076</v>
      </c>
      <c r="E884" s="10" t="str">
        <f aca="false">IF(F884="Sterile",D884+1826, "NA")</f>
        <v>NA</v>
      </c>
      <c r="F884" s="11" t="s">
        <v>7</v>
      </c>
    </row>
    <row r="885" customFormat="false" ht="38.6" hidden="false" customHeight="false" outlineLevel="0" collapsed="false">
      <c r="A885" s="7" t="s">
        <v>1322</v>
      </c>
      <c r="B885" s="7" t="s">
        <v>1323</v>
      </c>
      <c r="C885" s="8" t="n">
        <f aca="false">16-1-2</f>
        <v>13</v>
      </c>
      <c r="D885" s="9" t="n">
        <v>45076</v>
      </c>
      <c r="E885" s="10" t="str">
        <f aca="false">IF(F885="Sterile",D885+1826, "NA")</f>
        <v>NA</v>
      </c>
      <c r="F885" s="11" t="s">
        <v>7</v>
      </c>
    </row>
    <row r="886" customFormat="false" ht="38.6" hidden="false" customHeight="false" outlineLevel="0" collapsed="false">
      <c r="A886" s="7" t="s">
        <v>1324</v>
      </c>
      <c r="B886" s="7" t="s">
        <v>1325</v>
      </c>
      <c r="C886" s="8" t="n">
        <f aca="false">14-4-3-5</f>
        <v>2</v>
      </c>
      <c r="D886" s="9" t="n">
        <v>45104</v>
      </c>
      <c r="E886" s="10" t="str">
        <f aca="false">IF(F886="Sterile",D886+1826, "NA")</f>
        <v>NA</v>
      </c>
      <c r="F886" s="11" t="s">
        <v>7</v>
      </c>
    </row>
    <row r="887" customFormat="false" ht="38.6" hidden="false" customHeight="false" outlineLevel="0" collapsed="false">
      <c r="A887" s="7" t="s">
        <v>1324</v>
      </c>
      <c r="B887" s="7" t="s">
        <v>1326</v>
      </c>
      <c r="C887" s="8" t="n">
        <f aca="false">8</f>
        <v>8</v>
      </c>
      <c r="D887" s="9" t="n">
        <v>45104</v>
      </c>
      <c r="E887" s="10" t="str">
        <f aca="false">IF(F887="Sterile",D887+1826, "NA")</f>
        <v>NA</v>
      </c>
      <c r="F887" s="11" t="s">
        <v>7</v>
      </c>
    </row>
    <row r="888" customFormat="false" ht="38.6" hidden="false" customHeight="false" outlineLevel="0" collapsed="false">
      <c r="A888" s="7" t="s">
        <v>1327</v>
      </c>
      <c r="B888" s="7" t="s">
        <v>1328</v>
      </c>
      <c r="C888" s="8" t="n">
        <f aca="false">13-8</f>
        <v>5</v>
      </c>
      <c r="D888" s="9" t="n">
        <v>45140</v>
      </c>
      <c r="E888" s="10" t="str">
        <f aca="false">IF(F888="Sterile",D888+1826, "NA")</f>
        <v>NA</v>
      </c>
      <c r="F888" s="11" t="s">
        <v>7</v>
      </c>
    </row>
    <row r="889" customFormat="false" ht="38.6" hidden="false" customHeight="false" outlineLevel="0" collapsed="false">
      <c r="A889" s="7" t="s">
        <v>1329</v>
      </c>
      <c r="B889" s="7" t="s">
        <v>1330</v>
      </c>
      <c r="C889" s="8" t="n">
        <f aca="false">11-10</f>
        <v>1</v>
      </c>
      <c r="D889" s="9" t="n">
        <v>45097</v>
      </c>
      <c r="E889" s="10" t="str">
        <f aca="false">IF(F889="Sterile",D889+1826, "NA")</f>
        <v>NA</v>
      </c>
      <c r="F889" s="11" t="s">
        <v>7</v>
      </c>
    </row>
    <row r="890" customFormat="false" ht="38.6" hidden="false" customHeight="false" outlineLevel="0" collapsed="false">
      <c r="A890" s="7" t="s">
        <v>1331</v>
      </c>
      <c r="B890" s="7" t="s">
        <v>1332</v>
      </c>
      <c r="C890" s="8" t="n">
        <f aca="false">20</f>
        <v>20</v>
      </c>
      <c r="D890" s="9" t="n">
        <v>45076</v>
      </c>
      <c r="E890" s="10" t="str">
        <f aca="false">IF(F890="Sterile",D890+1826, "NA")</f>
        <v>NA</v>
      </c>
      <c r="F890" s="11" t="s">
        <v>7</v>
      </c>
    </row>
    <row r="891" customFormat="false" ht="38.6" hidden="false" customHeight="false" outlineLevel="0" collapsed="false">
      <c r="A891" s="12" t="s">
        <v>1333</v>
      </c>
      <c r="B891" s="7" t="s">
        <v>1334</v>
      </c>
      <c r="C891" s="8" t="n">
        <v>1</v>
      </c>
      <c r="D891" s="9" t="n">
        <v>44979</v>
      </c>
      <c r="E891" s="10" t="str">
        <f aca="false">IF(F891="Sterile",D891+1825, "NA")</f>
        <v>NA</v>
      </c>
      <c r="F891" s="11" t="s">
        <v>7</v>
      </c>
    </row>
    <row r="892" customFormat="false" ht="38.6" hidden="false" customHeight="false" outlineLevel="0" collapsed="false">
      <c r="A892" s="7" t="s">
        <v>1335</v>
      </c>
      <c r="B892" s="7" t="s">
        <v>1336</v>
      </c>
      <c r="C892" s="8" t="n">
        <f aca="false">10-1</f>
        <v>9</v>
      </c>
      <c r="D892" s="9" t="n">
        <v>45070</v>
      </c>
      <c r="E892" s="10" t="str">
        <f aca="false">IF(F892="Sterile",D892+1826, "NA")</f>
        <v>NA</v>
      </c>
      <c r="F892" s="11" t="s">
        <v>7</v>
      </c>
    </row>
    <row r="893" customFormat="false" ht="38.6" hidden="false" customHeight="false" outlineLevel="0" collapsed="false">
      <c r="A893" s="12" t="s">
        <v>1337</v>
      </c>
      <c r="B893" s="7" t="s">
        <v>1338</v>
      </c>
      <c r="C893" s="8" t="n">
        <f aca="false">4-1-1-1</f>
        <v>1</v>
      </c>
      <c r="D893" s="9" t="n">
        <v>44919</v>
      </c>
      <c r="E893" s="10" t="str">
        <f aca="false">IF(F893="Sterile",D893+1825, "NA")</f>
        <v>NA</v>
      </c>
      <c r="F893" s="11" t="s">
        <v>7</v>
      </c>
    </row>
    <row r="894" customFormat="false" ht="38.6" hidden="false" customHeight="false" outlineLevel="0" collapsed="false">
      <c r="A894" s="7" t="s">
        <v>1337</v>
      </c>
      <c r="B894" s="7" t="s">
        <v>1339</v>
      </c>
      <c r="C894" s="8" t="n">
        <f aca="false">11</f>
        <v>11</v>
      </c>
      <c r="D894" s="9" t="n">
        <v>45079</v>
      </c>
      <c r="E894" s="10" t="str">
        <f aca="false">IF(F894="Sterile",D894+1826, "NA")</f>
        <v>NA</v>
      </c>
      <c r="F894" s="11" t="s">
        <v>7</v>
      </c>
    </row>
    <row r="895" customFormat="false" ht="38.6" hidden="false" customHeight="false" outlineLevel="0" collapsed="false">
      <c r="A895" s="7" t="s">
        <v>1340</v>
      </c>
      <c r="B895" s="7" t="s">
        <v>1341</v>
      </c>
      <c r="C895" s="8" t="n">
        <f aca="false">4-2</f>
        <v>2</v>
      </c>
      <c r="D895" s="9" t="n">
        <v>45079</v>
      </c>
      <c r="E895" s="10" t="str">
        <f aca="false">IF(F895="Sterile",D895+1826, "NA")</f>
        <v>NA</v>
      </c>
      <c r="F895" s="11" t="s">
        <v>7</v>
      </c>
    </row>
    <row r="896" customFormat="false" ht="38.6" hidden="false" customHeight="false" outlineLevel="0" collapsed="false">
      <c r="A896" s="7" t="s">
        <v>1342</v>
      </c>
      <c r="B896" s="7" t="s">
        <v>1343</v>
      </c>
      <c r="C896" s="8" t="n">
        <f aca="false">5-2</f>
        <v>3</v>
      </c>
      <c r="D896" s="9" t="n">
        <v>45107</v>
      </c>
      <c r="E896" s="10" t="str">
        <f aca="false">IF(F896="Sterile",D896+1826, "NA")</f>
        <v>NA</v>
      </c>
      <c r="F896" s="11" t="s">
        <v>7</v>
      </c>
    </row>
    <row r="897" customFormat="false" ht="38.6" hidden="false" customHeight="false" outlineLevel="0" collapsed="false">
      <c r="A897" s="12" t="s">
        <v>1344</v>
      </c>
      <c r="B897" s="7" t="s">
        <v>1345</v>
      </c>
      <c r="C897" s="8" t="n">
        <f aca="false">8-1</f>
        <v>7</v>
      </c>
      <c r="D897" s="13" t="n">
        <v>45021</v>
      </c>
      <c r="E897" s="10" t="str">
        <f aca="false">IF(F897="Sterile",D897+1825, "NA")</f>
        <v>NA</v>
      </c>
      <c r="F897" s="7" t="s">
        <v>7</v>
      </c>
    </row>
    <row r="898" customFormat="false" ht="38.6" hidden="false" customHeight="false" outlineLevel="0" collapsed="false">
      <c r="A898" s="7" t="s">
        <v>1346</v>
      </c>
      <c r="B898" s="7" t="s">
        <v>1347</v>
      </c>
      <c r="C898" s="8" t="n">
        <f aca="false">10-3</f>
        <v>7</v>
      </c>
      <c r="D898" s="9" t="n">
        <v>45077</v>
      </c>
      <c r="E898" s="10" t="str">
        <f aca="false">IF(F898="Sterile",D898+1826, "NA")</f>
        <v>NA</v>
      </c>
      <c r="F898" s="11" t="s">
        <v>7</v>
      </c>
    </row>
    <row r="899" customFormat="false" ht="38.6" hidden="false" customHeight="false" outlineLevel="0" collapsed="false">
      <c r="A899" s="12" t="s">
        <v>1348</v>
      </c>
      <c r="B899" s="7" t="s">
        <v>1349</v>
      </c>
      <c r="C899" s="8" t="n">
        <v>9</v>
      </c>
      <c r="D899" s="9" t="n">
        <v>45017</v>
      </c>
      <c r="E899" s="10" t="str">
        <f aca="false">IF(F899="Sterile",D899+1825, "NA")</f>
        <v>NA</v>
      </c>
      <c r="F899" s="11" t="s">
        <v>7</v>
      </c>
    </row>
    <row r="900" customFormat="false" ht="38.6" hidden="false" customHeight="false" outlineLevel="0" collapsed="false">
      <c r="A900" s="7" t="s">
        <v>1348</v>
      </c>
      <c r="B900" s="7" t="s">
        <v>1350</v>
      </c>
      <c r="C900" s="8" t="n">
        <f aca="false">21</f>
        <v>21</v>
      </c>
      <c r="D900" s="9" t="n">
        <v>45111</v>
      </c>
      <c r="E900" s="10" t="str">
        <f aca="false">IF(F900="Sterile",D900+1826, "NA")</f>
        <v>NA</v>
      </c>
      <c r="F900" s="11" t="s">
        <v>7</v>
      </c>
    </row>
    <row r="901" customFormat="false" ht="38.6" hidden="false" customHeight="false" outlineLevel="0" collapsed="false">
      <c r="A901" s="7" t="s">
        <v>1351</v>
      </c>
      <c r="B901" s="7" t="s">
        <v>1352</v>
      </c>
      <c r="C901" s="8" t="n">
        <f aca="false">11-5</f>
        <v>6</v>
      </c>
      <c r="D901" s="9" t="n">
        <v>45079</v>
      </c>
      <c r="E901" s="10" t="str">
        <f aca="false">IF(F901="Sterile",D901+1826, "NA")</f>
        <v>NA</v>
      </c>
      <c r="F901" s="11" t="s">
        <v>7</v>
      </c>
    </row>
    <row r="902" customFormat="false" ht="38.6" hidden="false" customHeight="false" outlineLevel="0" collapsed="false">
      <c r="A902" s="12" t="s">
        <v>1353</v>
      </c>
      <c r="B902" s="7" t="s">
        <v>1354</v>
      </c>
      <c r="C902" s="8" t="n">
        <v>10</v>
      </c>
      <c r="D902" s="9" t="n">
        <v>44988</v>
      </c>
      <c r="E902" s="10" t="str">
        <f aca="false">IF(F902="Sterile",D902+1825, "NA")</f>
        <v>NA</v>
      </c>
      <c r="F902" s="11" t="s">
        <v>7</v>
      </c>
    </row>
    <row r="903" customFormat="false" ht="38.6" hidden="false" customHeight="false" outlineLevel="0" collapsed="false">
      <c r="A903" s="12" t="s">
        <v>1355</v>
      </c>
      <c r="B903" s="7" t="s">
        <v>1356</v>
      </c>
      <c r="C903" s="8" t="n">
        <v>12</v>
      </c>
      <c r="D903" s="9" t="n">
        <v>44985</v>
      </c>
      <c r="E903" s="10" t="str">
        <f aca="false">IF(F903="Sterile",D903+1825, "NA")</f>
        <v>NA</v>
      </c>
      <c r="F903" s="11" t="s">
        <v>7</v>
      </c>
    </row>
    <row r="904" customFormat="false" ht="38.6" hidden="false" customHeight="false" outlineLevel="0" collapsed="false">
      <c r="A904" s="12" t="s">
        <v>1355</v>
      </c>
      <c r="B904" s="7" t="s">
        <v>1357</v>
      </c>
      <c r="C904" s="8" t="n">
        <v>24</v>
      </c>
      <c r="D904" s="9" t="n">
        <v>45013</v>
      </c>
      <c r="E904" s="10" t="str">
        <f aca="false">IF(F904="Sterile",D904+1825, "NA")</f>
        <v>NA</v>
      </c>
      <c r="F904" s="11" t="s">
        <v>7</v>
      </c>
    </row>
    <row r="905" customFormat="false" ht="38.6" hidden="false" customHeight="false" outlineLevel="0" collapsed="false">
      <c r="A905" s="12" t="s">
        <v>1358</v>
      </c>
      <c r="B905" s="7" t="s">
        <v>1359</v>
      </c>
      <c r="C905" s="8" t="n">
        <f aca="false">25-2-1</f>
        <v>22</v>
      </c>
      <c r="D905" s="9" t="n">
        <v>44976</v>
      </c>
      <c r="E905" s="10" t="str">
        <f aca="false">IF(F905="Sterile",D905+1825, "NA")</f>
        <v>NA</v>
      </c>
      <c r="F905" s="11" t="s">
        <v>7</v>
      </c>
    </row>
    <row r="906" customFormat="false" ht="38.6" hidden="false" customHeight="false" outlineLevel="0" collapsed="false">
      <c r="A906" s="12" t="s">
        <v>1358</v>
      </c>
      <c r="B906" s="7" t="s">
        <v>1360</v>
      </c>
      <c r="C906" s="8" t="n">
        <v>41</v>
      </c>
      <c r="D906" s="9" t="n">
        <v>45003</v>
      </c>
      <c r="E906" s="10" t="str">
        <f aca="false">IF(F906="Sterile",D906+1825, "NA")</f>
        <v>NA</v>
      </c>
      <c r="F906" s="11" t="s">
        <v>7</v>
      </c>
    </row>
    <row r="907" customFormat="false" ht="38.6" hidden="false" customHeight="false" outlineLevel="0" collapsed="false">
      <c r="A907" s="7" t="s">
        <v>1358</v>
      </c>
      <c r="B907" s="7" t="s">
        <v>1361</v>
      </c>
      <c r="C907" s="8" t="n">
        <f aca="false">45</f>
        <v>45</v>
      </c>
      <c r="D907" s="9" t="n">
        <v>45076</v>
      </c>
      <c r="E907" s="10" t="str">
        <f aca="false">IF(F907="Sterile",D907+1826, "NA")</f>
        <v>NA</v>
      </c>
      <c r="F907" s="11" t="s">
        <v>7</v>
      </c>
    </row>
    <row r="908" customFormat="false" ht="38.6" hidden="false" customHeight="false" outlineLevel="0" collapsed="false">
      <c r="A908" s="7" t="s">
        <v>1358</v>
      </c>
      <c r="B908" s="7" t="s">
        <v>1362</v>
      </c>
      <c r="C908" s="8" t="n">
        <f aca="false">74</f>
        <v>74</v>
      </c>
      <c r="D908" s="9" t="n">
        <v>45112</v>
      </c>
      <c r="E908" s="10" t="str">
        <f aca="false">IF(F908="Sterile",D908+1826, "NA")</f>
        <v>NA</v>
      </c>
      <c r="F908" s="11" t="s">
        <v>7</v>
      </c>
    </row>
    <row r="909" customFormat="false" ht="38.6" hidden="false" customHeight="false" outlineLevel="0" collapsed="false">
      <c r="A909" s="12" t="s">
        <v>1363</v>
      </c>
      <c r="B909" s="7" t="s">
        <v>1364</v>
      </c>
      <c r="C909" s="8" t="n">
        <f aca="false">50-3-1</f>
        <v>46</v>
      </c>
      <c r="D909" s="9" t="n">
        <v>44976</v>
      </c>
      <c r="E909" s="10" t="str">
        <f aca="false">IF(F909="Sterile",D909+1825, "NA")</f>
        <v>NA</v>
      </c>
      <c r="F909" s="11" t="s">
        <v>7</v>
      </c>
    </row>
    <row r="910" customFormat="false" ht="38.6" hidden="false" customHeight="false" outlineLevel="0" collapsed="false">
      <c r="A910" s="12" t="s">
        <v>1363</v>
      </c>
      <c r="B910" s="7" t="s">
        <v>1365</v>
      </c>
      <c r="C910" s="8" t="n">
        <v>91</v>
      </c>
      <c r="D910" s="9" t="n">
        <v>45003</v>
      </c>
      <c r="E910" s="10" t="str">
        <f aca="false">IF(F910="Sterile",D910+1825, "NA")</f>
        <v>NA</v>
      </c>
      <c r="F910" s="11" t="s">
        <v>7</v>
      </c>
    </row>
    <row r="911" customFormat="false" ht="38.6" hidden="false" customHeight="false" outlineLevel="0" collapsed="false">
      <c r="A911" s="12" t="s">
        <v>1363</v>
      </c>
      <c r="B911" s="7" t="s">
        <v>1366</v>
      </c>
      <c r="C911" s="8" t="n">
        <v>71</v>
      </c>
      <c r="D911" s="13" t="n">
        <v>45025</v>
      </c>
      <c r="E911" s="10" t="str">
        <f aca="false">IF(F911="Sterile",D911+1825, "NA")</f>
        <v>NA</v>
      </c>
      <c r="F911" s="7" t="s">
        <v>7</v>
      </c>
    </row>
    <row r="912" customFormat="false" ht="38.6" hidden="false" customHeight="false" outlineLevel="0" collapsed="false">
      <c r="A912" s="7" t="s">
        <v>1363</v>
      </c>
      <c r="B912" s="7" t="s">
        <v>1367</v>
      </c>
      <c r="C912" s="8" t="n">
        <f aca="false">92</f>
        <v>92</v>
      </c>
      <c r="D912" s="9" t="n">
        <v>45114</v>
      </c>
      <c r="E912" s="10" t="str">
        <f aca="false">IF(F912="Sterile",D912+1826, "NA")</f>
        <v>NA</v>
      </c>
      <c r="F912" s="11" t="s">
        <v>7</v>
      </c>
    </row>
    <row r="913" customFormat="false" ht="38.6" hidden="false" customHeight="false" outlineLevel="0" collapsed="false">
      <c r="A913" s="12" t="s">
        <v>1368</v>
      </c>
      <c r="B913" s="7" t="s">
        <v>1369</v>
      </c>
      <c r="C913" s="8" t="n">
        <f aca="false">70-2-5-6-3-1</f>
        <v>53</v>
      </c>
      <c r="D913" s="9" t="n">
        <v>44985</v>
      </c>
      <c r="E913" s="10" t="str">
        <f aca="false">IF(F913="Sterile",D913+1825, "NA")</f>
        <v>NA</v>
      </c>
      <c r="F913" s="11" t="s">
        <v>7</v>
      </c>
    </row>
    <row r="914" customFormat="false" ht="38.6" hidden="false" customHeight="false" outlineLevel="0" collapsed="false">
      <c r="A914" s="12" t="s">
        <v>1368</v>
      </c>
      <c r="B914" s="7" t="s">
        <v>1370</v>
      </c>
      <c r="C914" s="8" t="n">
        <v>134</v>
      </c>
      <c r="D914" s="9" t="n">
        <v>45003</v>
      </c>
      <c r="E914" s="10" t="str">
        <f aca="false">IF(F914="Sterile",D914+1825, "NA")</f>
        <v>NA</v>
      </c>
      <c r="F914" s="11" t="s">
        <v>7</v>
      </c>
    </row>
    <row r="915" customFormat="false" ht="38.6" hidden="false" customHeight="false" outlineLevel="0" collapsed="false">
      <c r="A915" s="12" t="s">
        <v>1368</v>
      </c>
      <c r="B915" s="7" t="s">
        <v>1371</v>
      </c>
      <c r="C915" s="8" t="n">
        <v>102</v>
      </c>
      <c r="D915" s="13" t="n">
        <v>45025</v>
      </c>
      <c r="E915" s="10" t="str">
        <f aca="false">IF(F915="Sterile",D915+1825, "NA")</f>
        <v>NA</v>
      </c>
      <c r="F915" s="7" t="s">
        <v>7</v>
      </c>
    </row>
    <row r="916" customFormat="false" ht="38.6" hidden="false" customHeight="false" outlineLevel="0" collapsed="false">
      <c r="A916" s="7" t="s">
        <v>1368</v>
      </c>
      <c r="B916" s="7" t="s">
        <v>1372</v>
      </c>
      <c r="C916" s="8" t="n">
        <f aca="false">33</f>
        <v>33</v>
      </c>
      <c r="D916" s="9" t="n">
        <v>45083</v>
      </c>
      <c r="E916" s="10" t="str">
        <f aca="false">IF(F916="Sterile",D916+1826, "NA")</f>
        <v>NA</v>
      </c>
      <c r="F916" s="11" t="s">
        <v>7</v>
      </c>
    </row>
    <row r="917" customFormat="false" ht="38.6" hidden="false" customHeight="false" outlineLevel="0" collapsed="false">
      <c r="A917" s="7" t="s">
        <v>1368</v>
      </c>
      <c r="B917" s="7" t="s">
        <v>1373</v>
      </c>
      <c r="C917" s="8" t="n">
        <f aca="false">113</f>
        <v>113</v>
      </c>
      <c r="D917" s="9" t="n">
        <v>45108</v>
      </c>
      <c r="E917" s="10" t="str">
        <f aca="false">IF(F917="Sterile",D917+1826, "NA")</f>
        <v>NA</v>
      </c>
      <c r="F917" s="11" t="s">
        <v>7</v>
      </c>
    </row>
    <row r="918" customFormat="false" ht="38.6" hidden="false" customHeight="false" outlineLevel="0" collapsed="false">
      <c r="A918" s="12" t="s">
        <v>1374</v>
      </c>
      <c r="B918" s="7" t="s">
        <v>1375</v>
      </c>
      <c r="C918" s="8" t="n">
        <f aca="false">61-6-3-5-8-1-2</f>
        <v>36</v>
      </c>
      <c r="D918" s="9" t="n">
        <v>44976</v>
      </c>
      <c r="E918" s="10" t="str">
        <f aca="false">IF(F918="Sterile",D918+1825, "NA")</f>
        <v>NA</v>
      </c>
      <c r="F918" s="11" t="s">
        <v>7</v>
      </c>
    </row>
    <row r="919" customFormat="false" ht="38.6" hidden="false" customHeight="false" outlineLevel="0" collapsed="false">
      <c r="A919" s="12" t="s">
        <v>1374</v>
      </c>
      <c r="B919" s="7" t="s">
        <v>1376</v>
      </c>
      <c r="C919" s="8" t="n">
        <v>122</v>
      </c>
      <c r="D919" s="9" t="n">
        <v>45014</v>
      </c>
      <c r="E919" s="10" t="str">
        <f aca="false">IF(F919="Sterile",D919+1825, "NA")</f>
        <v>NA</v>
      </c>
      <c r="F919" s="11" t="s">
        <v>7</v>
      </c>
    </row>
    <row r="920" customFormat="false" ht="38.6" hidden="false" customHeight="false" outlineLevel="0" collapsed="false">
      <c r="A920" s="12" t="s">
        <v>1374</v>
      </c>
      <c r="B920" s="7" t="s">
        <v>1377</v>
      </c>
      <c r="C920" s="8" t="n">
        <v>92</v>
      </c>
      <c r="D920" s="9" t="n">
        <v>45032</v>
      </c>
      <c r="E920" s="10" t="str">
        <f aca="false">IF(F920="Sterile",D920+1825, "NA")</f>
        <v>NA</v>
      </c>
      <c r="F920" s="11" t="s">
        <v>7</v>
      </c>
    </row>
    <row r="921" customFormat="false" ht="38.6" hidden="false" customHeight="false" outlineLevel="0" collapsed="false">
      <c r="A921" s="7" t="s">
        <v>1374</v>
      </c>
      <c r="B921" s="7" t="s">
        <v>1378</v>
      </c>
      <c r="C921" s="8" t="n">
        <f aca="false">74</f>
        <v>74</v>
      </c>
      <c r="D921" s="9" t="n">
        <v>45114</v>
      </c>
      <c r="E921" s="10" t="str">
        <f aca="false">IF(F921="Sterile",D921+1826, "NA")</f>
        <v>NA</v>
      </c>
      <c r="F921" s="11" t="s">
        <v>7</v>
      </c>
    </row>
    <row r="922" customFormat="false" ht="38.6" hidden="false" customHeight="false" outlineLevel="0" collapsed="false">
      <c r="A922" s="12" t="s">
        <v>1379</v>
      </c>
      <c r="B922" s="7" t="s">
        <v>1380</v>
      </c>
      <c r="C922" s="8" t="n">
        <f aca="false">50-6-5-3-1-4</f>
        <v>31</v>
      </c>
      <c r="D922" s="9" t="n">
        <v>44976</v>
      </c>
      <c r="E922" s="10" t="str">
        <f aca="false">IF(F922="Sterile",D922+1825, "NA")</f>
        <v>NA</v>
      </c>
      <c r="F922" s="11" t="s">
        <v>7</v>
      </c>
    </row>
    <row r="923" customFormat="false" ht="38.6" hidden="false" customHeight="false" outlineLevel="0" collapsed="false">
      <c r="A923" s="12" t="s">
        <v>1379</v>
      </c>
      <c r="B923" s="7" t="s">
        <v>1381</v>
      </c>
      <c r="C923" s="8" t="n">
        <v>76</v>
      </c>
      <c r="D923" s="9" t="n">
        <v>45003</v>
      </c>
      <c r="E923" s="10" t="str">
        <f aca="false">IF(F923="Sterile",D923+1825, "NA")</f>
        <v>NA</v>
      </c>
      <c r="F923" s="11" t="s">
        <v>7</v>
      </c>
    </row>
    <row r="924" customFormat="false" ht="38.6" hidden="false" customHeight="false" outlineLevel="0" collapsed="false">
      <c r="A924" s="12" t="s">
        <v>1379</v>
      </c>
      <c r="B924" s="7" t="s">
        <v>1382</v>
      </c>
      <c r="C924" s="8" t="n">
        <v>63</v>
      </c>
      <c r="D924" s="9" t="n">
        <v>45032</v>
      </c>
      <c r="E924" s="10" t="str">
        <f aca="false">IF(F924="Sterile",D924+1826, "NA")</f>
        <v>NA</v>
      </c>
      <c r="F924" s="11" t="s">
        <v>7</v>
      </c>
    </row>
    <row r="925" customFormat="false" ht="38.6" hidden="false" customHeight="false" outlineLevel="0" collapsed="false">
      <c r="A925" s="7" t="s">
        <v>1379</v>
      </c>
      <c r="B925" s="7" t="s">
        <v>1383</v>
      </c>
      <c r="C925" s="8" t="n">
        <f aca="false">57</f>
        <v>57</v>
      </c>
      <c r="D925" s="9" t="n">
        <v>45112</v>
      </c>
      <c r="E925" s="10" t="str">
        <f aca="false">IF(F925="Sterile",D925+1826, "NA")</f>
        <v>NA</v>
      </c>
      <c r="F925" s="11" t="s">
        <v>7</v>
      </c>
    </row>
    <row r="926" customFormat="false" ht="38.6" hidden="false" customHeight="false" outlineLevel="0" collapsed="false">
      <c r="A926" s="12" t="s">
        <v>1384</v>
      </c>
      <c r="B926" s="7" t="s">
        <v>1385</v>
      </c>
      <c r="C926" s="8" t="n">
        <f aca="false">15-3-2-2-1</f>
        <v>7</v>
      </c>
      <c r="D926" s="9" t="n">
        <v>44980</v>
      </c>
      <c r="E926" s="10" t="str">
        <f aca="false">IF(F926="Sterile",D926+1825, "NA")</f>
        <v>NA</v>
      </c>
      <c r="F926" s="11" t="s">
        <v>7</v>
      </c>
    </row>
    <row r="927" customFormat="false" ht="38.6" hidden="false" customHeight="false" outlineLevel="0" collapsed="false">
      <c r="A927" s="12" t="s">
        <v>1384</v>
      </c>
      <c r="B927" s="7" t="s">
        <v>1386</v>
      </c>
      <c r="C927" s="8" t="n">
        <v>27</v>
      </c>
      <c r="D927" s="9" t="n">
        <v>45013</v>
      </c>
      <c r="E927" s="10" t="str">
        <f aca="false">IF(F927="Sterile",D927+1825, "NA")</f>
        <v>NA</v>
      </c>
      <c r="F927" s="11" t="s">
        <v>7</v>
      </c>
    </row>
    <row r="928" customFormat="false" ht="38.6" hidden="false" customHeight="false" outlineLevel="0" collapsed="false">
      <c r="A928" s="7" t="s">
        <v>1384</v>
      </c>
      <c r="B928" s="7" t="s">
        <v>1387</v>
      </c>
      <c r="C928" s="8" t="n">
        <f aca="false">21</f>
        <v>21</v>
      </c>
      <c r="D928" s="9" t="n">
        <v>45080</v>
      </c>
      <c r="E928" s="10" t="str">
        <f aca="false">IF(F928="Sterile",D928+1826, "NA")</f>
        <v>NA</v>
      </c>
      <c r="F928" s="11" t="s">
        <v>7</v>
      </c>
    </row>
    <row r="929" customFormat="false" ht="38.6" hidden="false" customHeight="false" outlineLevel="0" collapsed="false">
      <c r="A929" s="7" t="s">
        <v>1384</v>
      </c>
      <c r="B929" s="7" t="s">
        <v>1388</v>
      </c>
      <c r="C929" s="8" t="n">
        <f aca="false">24</f>
        <v>24</v>
      </c>
      <c r="D929" s="9" t="n">
        <v>45114</v>
      </c>
      <c r="E929" s="10" t="str">
        <f aca="false">IF(F929="Sterile",D929+1826, "NA")</f>
        <v>NA</v>
      </c>
      <c r="F929" s="11" t="s">
        <v>7</v>
      </c>
    </row>
    <row r="930" customFormat="false" ht="38.6" hidden="false" customHeight="false" outlineLevel="0" collapsed="false">
      <c r="A930" s="12" t="s">
        <v>1389</v>
      </c>
      <c r="B930" s="7" t="s">
        <v>1390</v>
      </c>
      <c r="C930" s="8" t="n">
        <f aca="false">16-1-1</f>
        <v>14</v>
      </c>
      <c r="D930" s="9" t="n">
        <v>44980</v>
      </c>
      <c r="E930" s="10" t="str">
        <f aca="false">IF(F930="Sterile",D930+1825, "NA")</f>
        <v>NA</v>
      </c>
      <c r="F930" s="11" t="s">
        <v>7</v>
      </c>
    </row>
    <row r="931" customFormat="false" ht="38.6" hidden="false" customHeight="false" outlineLevel="0" collapsed="false">
      <c r="A931" s="12" t="s">
        <v>1389</v>
      </c>
      <c r="B931" s="7" t="s">
        <v>1391</v>
      </c>
      <c r="C931" s="8" t="n">
        <v>34</v>
      </c>
      <c r="D931" s="9" t="n">
        <v>45013</v>
      </c>
      <c r="E931" s="10" t="str">
        <f aca="false">IF(F931="Sterile",D931+1825, "NA")</f>
        <v>NA</v>
      </c>
      <c r="F931" s="11" t="s">
        <v>7</v>
      </c>
    </row>
    <row r="932" customFormat="false" ht="38.6" hidden="false" customHeight="false" outlineLevel="0" collapsed="false">
      <c r="A932" s="7" t="s">
        <v>1389</v>
      </c>
      <c r="B932" s="7" t="s">
        <v>1392</v>
      </c>
      <c r="C932" s="8" t="n">
        <f aca="false">14</f>
        <v>14</v>
      </c>
      <c r="D932" s="9" t="n">
        <v>45112</v>
      </c>
      <c r="E932" s="10" t="str">
        <f aca="false">IF(F932="Sterile",D932+1826, "NA")</f>
        <v>NA</v>
      </c>
      <c r="F932" s="11" t="s">
        <v>7</v>
      </c>
    </row>
    <row r="933" customFormat="false" ht="38.6" hidden="false" customHeight="false" outlineLevel="0" collapsed="false">
      <c r="A933" s="12" t="s">
        <v>1393</v>
      </c>
      <c r="B933" s="7" t="s">
        <v>1394</v>
      </c>
      <c r="C933" s="8" t="n">
        <f aca="false">11-1</f>
        <v>10</v>
      </c>
      <c r="D933" s="9" t="n">
        <v>44925</v>
      </c>
      <c r="E933" s="10" t="str">
        <f aca="false">IF(F933="Sterile",D933+1825, "NA")</f>
        <v>NA</v>
      </c>
      <c r="F933" s="11" t="s">
        <v>7</v>
      </c>
    </row>
    <row r="934" customFormat="false" ht="38.6" hidden="false" customHeight="false" outlineLevel="0" collapsed="false">
      <c r="A934" s="12" t="s">
        <v>1395</v>
      </c>
      <c r="B934" s="7" t="s">
        <v>1396</v>
      </c>
      <c r="C934" s="8" t="n">
        <f aca="false">10-1-1-2-1</f>
        <v>5</v>
      </c>
      <c r="D934" s="9" t="n">
        <v>44980</v>
      </c>
      <c r="E934" s="10" t="str">
        <f aca="false">IF(F934="Sterile",D934+1825, "NA")</f>
        <v>NA</v>
      </c>
      <c r="F934" s="11" t="s">
        <v>7</v>
      </c>
    </row>
    <row r="935" customFormat="false" ht="38.6" hidden="false" customHeight="false" outlineLevel="0" collapsed="false">
      <c r="A935" s="12" t="s">
        <v>1395</v>
      </c>
      <c r="B935" s="7" t="s">
        <v>1397</v>
      </c>
      <c r="C935" s="8" t="n">
        <v>11</v>
      </c>
      <c r="D935" s="9" t="n">
        <v>45003</v>
      </c>
      <c r="E935" s="10" t="str">
        <f aca="false">IF(F935="Sterile",D935+1825, "NA")</f>
        <v>NA</v>
      </c>
      <c r="F935" s="11" t="s">
        <v>7</v>
      </c>
    </row>
    <row r="936" customFormat="false" ht="38.6" hidden="false" customHeight="false" outlineLevel="0" collapsed="false">
      <c r="A936" s="12" t="s">
        <v>1398</v>
      </c>
      <c r="B936" s="7" t="s">
        <v>1399</v>
      </c>
      <c r="C936" s="8" t="n">
        <f aca="false">9-1-2-2-2-1</f>
        <v>1</v>
      </c>
      <c r="D936" s="9" t="n">
        <v>44997</v>
      </c>
      <c r="E936" s="10" t="str">
        <f aca="false">IF(F936="Sterile",D936+1825, "NA")</f>
        <v>NA</v>
      </c>
      <c r="F936" s="11" t="s">
        <v>7</v>
      </c>
    </row>
    <row r="937" customFormat="false" ht="38.6" hidden="false" customHeight="false" outlineLevel="0" collapsed="false">
      <c r="A937" s="12" t="s">
        <v>1400</v>
      </c>
      <c r="B937" s="7" t="s">
        <v>1401</v>
      </c>
      <c r="C937" s="8" t="n">
        <f aca="false">12-2-1-2-2</f>
        <v>5</v>
      </c>
      <c r="D937" s="9" t="n">
        <v>45008</v>
      </c>
      <c r="E937" s="10" t="str">
        <f aca="false">IF(F937="Sterile",D937+1825, "NA")</f>
        <v>NA</v>
      </c>
      <c r="F937" s="11" t="s">
        <v>7</v>
      </c>
    </row>
    <row r="938" customFormat="false" ht="38.6" hidden="false" customHeight="false" outlineLevel="0" collapsed="false">
      <c r="A938" s="7" t="s">
        <v>1400</v>
      </c>
      <c r="B938" s="7" t="s">
        <v>1402</v>
      </c>
      <c r="C938" s="8" t="n">
        <f aca="false">21</f>
        <v>21</v>
      </c>
      <c r="D938" s="9" t="n">
        <v>45083</v>
      </c>
      <c r="E938" s="10" t="str">
        <f aca="false">IF(F938="Sterile",D938+1826, "NA")</f>
        <v>NA</v>
      </c>
      <c r="F938" s="11" t="s">
        <v>7</v>
      </c>
    </row>
    <row r="939" customFormat="false" ht="38.6" hidden="false" customHeight="false" outlineLevel="0" collapsed="false">
      <c r="A939" s="12" t="s">
        <v>1403</v>
      </c>
      <c r="B939" s="7" t="s">
        <v>1404</v>
      </c>
      <c r="C939" s="8" t="n">
        <f aca="false">66-6-8-2-5-3-5-2-2-10-6-2-8-1-3</f>
        <v>3</v>
      </c>
      <c r="D939" s="9" t="n">
        <v>44923</v>
      </c>
      <c r="E939" s="10" t="str">
        <f aca="false">IF(F939="Sterile",D939+1825, "NA")</f>
        <v>NA</v>
      </c>
      <c r="F939" s="11" t="s">
        <v>7</v>
      </c>
    </row>
    <row r="940" customFormat="false" ht="38.6" hidden="false" customHeight="false" outlineLevel="0" collapsed="false">
      <c r="A940" s="12" t="s">
        <v>1403</v>
      </c>
      <c r="B940" s="7" t="s">
        <v>1405</v>
      </c>
      <c r="C940" s="8" t="n">
        <f aca="false">33-6</f>
        <v>27</v>
      </c>
      <c r="D940" s="9" t="n">
        <v>44967</v>
      </c>
      <c r="E940" s="10" t="str">
        <f aca="false">IF(F940="Sterile",D940+1825, "NA")</f>
        <v>NA</v>
      </c>
      <c r="F940" s="11" t="s">
        <v>7</v>
      </c>
    </row>
    <row r="941" customFormat="false" ht="38.6" hidden="false" customHeight="false" outlineLevel="0" collapsed="false">
      <c r="A941" s="7" t="s">
        <v>1403</v>
      </c>
      <c r="B941" s="7" t="s">
        <v>1406</v>
      </c>
      <c r="C941" s="8" t="n">
        <f aca="false">123</f>
        <v>123</v>
      </c>
      <c r="D941" s="9" t="n">
        <v>45077</v>
      </c>
      <c r="E941" s="10" t="str">
        <f aca="false">IF(F941="Sterile",D941+1826, "NA")</f>
        <v>NA</v>
      </c>
      <c r="F941" s="11" t="s">
        <v>7</v>
      </c>
    </row>
    <row r="942" customFormat="false" ht="38.6" hidden="false" customHeight="false" outlineLevel="0" collapsed="false">
      <c r="A942" s="7" t="s">
        <v>1403</v>
      </c>
      <c r="B942" s="7" t="s">
        <v>1407</v>
      </c>
      <c r="C942" s="8" t="n">
        <f aca="false">38</f>
        <v>38</v>
      </c>
      <c r="D942" s="9" t="n">
        <v>45146</v>
      </c>
      <c r="E942" s="10" t="str">
        <f aca="false">IF(F942="Sterile",D942+1826, "NA")</f>
        <v>NA</v>
      </c>
      <c r="F942" s="11" t="s">
        <v>7</v>
      </c>
    </row>
    <row r="943" customFormat="false" ht="38.6" hidden="false" customHeight="false" outlineLevel="0" collapsed="false">
      <c r="A943" s="12" t="s">
        <v>1408</v>
      </c>
      <c r="B943" s="7" t="s">
        <v>1409</v>
      </c>
      <c r="C943" s="8" t="n">
        <f aca="false">41-20-1-2-1-4-6</f>
        <v>7</v>
      </c>
      <c r="D943" s="9" t="n">
        <v>44967</v>
      </c>
      <c r="E943" s="10" t="str">
        <f aca="false">IF(F943="Sterile",D943+1825, "NA")</f>
        <v>NA</v>
      </c>
      <c r="F943" s="11" t="s">
        <v>7</v>
      </c>
    </row>
    <row r="944" customFormat="false" ht="38.6" hidden="false" customHeight="false" outlineLevel="0" collapsed="false">
      <c r="A944" s="12" t="s">
        <v>1408</v>
      </c>
      <c r="B944" s="7" t="s">
        <v>1410</v>
      </c>
      <c r="C944" s="8" t="n">
        <v>11</v>
      </c>
      <c r="D944" s="9" t="n">
        <v>45008</v>
      </c>
      <c r="E944" s="10" t="str">
        <f aca="false">IF(F944="Sterile",D944+1825, "NA")</f>
        <v>NA</v>
      </c>
      <c r="F944" s="11" t="s">
        <v>7</v>
      </c>
    </row>
    <row r="945" customFormat="false" ht="38.6" hidden="false" customHeight="false" outlineLevel="0" collapsed="false">
      <c r="A945" s="7" t="s">
        <v>1408</v>
      </c>
      <c r="B945" s="7" t="s">
        <v>1411</v>
      </c>
      <c r="C945" s="8" t="n">
        <f aca="false">213</f>
        <v>213</v>
      </c>
      <c r="D945" s="9" t="n">
        <v>45073</v>
      </c>
      <c r="E945" s="10" t="str">
        <f aca="false">IF(F945="Sterile",D945+1826, "NA")</f>
        <v>NA</v>
      </c>
      <c r="F945" s="11" t="s">
        <v>7</v>
      </c>
    </row>
    <row r="946" customFormat="false" ht="38.6" hidden="false" customHeight="false" outlineLevel="0" collapsed="false">
      <c r="A946" s="7" t="s">
        <v>1408</v>
      </c>
      <c r="B946" s="7" t="s">
        <v>1412</v>
      </c>
      <c r="C946" s="8" t="n">
        <f aca="false">16</f>
        <v>16</v>
      </c>
      <c r="D946" s="9" t="n">
        <v>45104</v>
      </c>
      <c r="E946" s="10" t="str">
        <f aca="false">IF(F946="Sterile",D946+1826, "NA")</f>
        <v>NA</v>
      </c>
      <c r="F946" s="11" t="s">
        <v>7</v>
      </c>
    </row>
    <row r="947" customFormat="false" ht="38.6" hidden="false" customHeight="false" outlineLevel="0" collapsed="false">
      <c r="A947" s="7" t="s">
        <v>1408</v>
      </c>
      <c r="B947" s="7" t="s">
        <v>1413</v>
      </c>
      <c r="C947" s="8" t="n">
        <f aca="false">36</f>
        <v>36</v>
      </c>
      <c r="D947" s="9" t="n">
        <v>45136</v>
      </c>
      <c r="E947" s="10" t="str">
        <f aca="false">IF(F947="Sterile",D947+1826, "NA")</f>
        <v>NA</v>
      </c>
      <c r="F947" s="11" t="s">
        <v>7</v>
      </c>
    </row>
    <row r="948" customFormat="false" ht="38.6" hidden="false" customHeight="false" outlineLevel="0" collapsed="false">
      <c r="A948" s="12" t="s">
        <v>1414</v>
      </c>
      <c r="B948" s="7" t="s">
        <v>1415</v>
      </c>
      <c r="C948" s="8" t="n">
        <f aca="false">58-3-10-2-2-4-4-10-4-1-3-2-1</f>
        <v>12</v>
      </c>
      <c r="D948" s="9" t="n">
        <v>45008</v>
      </c>
      <c r="E948" s="10" t="str">
        <f aca="false">IF(F948="Sterile",D948+1825, "NA")</f>
        <v>NA</v>
      </c>
      <c r="F948" s="11" t="s">
        <v>7</v>
      </c>
    </row>
    <row r="949" customFormat="false" ht="38.6" hidden="false" customHeight="false" outlineLevel="0" collapsed="false">
      <c r="A949" s="7" t="s">
        <v>1414</v>
      </c>
      <c r="B949" s="7" t="s">
        <v>1416</v>
      </c>
      <c r="C949" s="8" t="n">
        <f aca="false">60</f>
        <v>60</v>
      </c>
      <c r="D949" s="9" t="n">
        <v>45104</v>
      </c>
      <c r="E949" s="10" t="str">
        <f aca="false">IF(F949="Sterile",D949+1826, "NA")</f>
        <v>NA</v>
      </c>
      <c r="F949" s="11" t="s">
        <v>7</v>
      </c>
    </row>
    <row r="950" customFormat="false" ht="38.6" hidden="false" customHeight="false" outlineLevel="0" collapsed="false">
      <c r="A950" s="12" t="s">
        <v>1417</v>
      </c>
      <c r="B950" s="7" t="s">
        <v>1418</v>
      </c>
      <c r="C950" s="8" t="n">
        <f aca="false">16-2-2-2-2-1-1-3-2</f>
        <v>1</v>
      </c>
      <c r="D950" s="9" t="n">
        <v>44923</v>
      </c>
      <c r="E950" s="10" t="str">
        <f aca="false">IF(F950="Sterile",D950+1825, "NA")</f>
        <v>NA</v>
      </c>
      <c r="F950" s="11" t="s">
        <v>7</v>
      </c>
    </row>
    <row r="951" customFormat="false" ht="38.6" hidden="false" customHeight="false" outlineLevel="0" collapsed="false">
      <c r="A951" s="12" t="s">
        <v>1417</v>
      </c>
      <c r="B951" s="7" t="s">
        <v>1419</v>
      </c>
      <c r="C951" s="8" t="n">
        <v>10</v>
      </c>
      <c r="D951" s="9" t="n">
        <v>44969</v>
      </c>
      <c r="E951" s="10" t="str">
        <f aca="false">IF(F951="Sterile",D951+1825, "NA")</f>
        <v>NA</v>
      </c>
      <c r="F951" s="11" t="s">
        <v>7</v>
      </c>
    </row>
    <row r="952" customFormat="false" ht="38.6" hidden="false" customHeight="false" outlineLevel="0" collapsed="false">
      <c r="A952" s="7" t="s">
        <v>1417</v>
      </c>
      <c r="B952" s="7" t="s">
        <v>1420</v>
      </c>
      <c r="C952" s="8" t="n">
        <f aca="false">15</f>
        <v>15</v>
      </c>
      <c r="D952" s="9" t="n">
        <v>45078</v>
      </c>
      <c r="E952" s="10" t="str">
        <f aca="false">IF(F952="Sterile",D952+1826, "NA")</f>
        <v>NA</v>
      </c>
      <c r="F952" s="11" t="s">
        <v>7</v>
      </c>
    </row>
    <row r="953" customFormat="false" ht="38.6" hidden="false" customHeight="false" outlineLevel="0" collapsed="false">
      <c r="A953" s="7" t="s">
        <v>1417</v>
      </c>
      <c r="B953" s="7" t="s">
        <v>1421</v>
      </c>
      <c r="C953" s="8" t="n">
        <f aca="false">21</f>
        <v>21</v>
      </c>
      <c r="D953" s="9" t="n">
        <v>45104</v>
      </c>
      <c r="E953" s="10" t="str">
        <f aca="false">IF(F953="Sterile",D953+1826, "NA")</f>
        <v>NA</v>
      </c>
      <c r="F953" s="11" t="s">
        <v>7</v>
      </c>
    </row>
    <row r="954" customFormat="false" ht="38.6" hidden="false" customHeight="false" outlineLevel="0" collapsed="false">
      <c r="A954" s="12" t="s">
        <v>1422</v>
      </c>
      <c r="B954" s="7" t="s">
        <v>1423</v>
      </c>
      <c r="C954" s="8" t="n">
        <f aca="false">8-2-1</f>
        <v>5</v>
      </c>
      <c r="D954" s="9" t="n">
        <v>44997</v>
      </c>
      <c r="E954" s="10" t="str">
        <f aca="false">IF(F954="Sterile",D954+1825, "NA")</f>
        <v>NA</v>
      </c>
      <c r="F954" s="11" t="s">
        <v>7</v>
      </c>
    </row>
    <row r="955" customFormat="false" ht="38.6" hidden="false" customHeight="false" outlineLevel="0" collapsed="false">
      <c r="A955" s="7" t="s">
        <v>1422</v>
      </c>
      <c r="B955" s="7" t="s">
        <v>1424</v>
      </c>
      <c r="C955" s="8" t="n">
        <f aca="false">24</f>
        <v>24</v>
      </c>
      <c r="D955" s="9" t="n">
        <v>45078</v>
      </c>
      <c r="E955" s="10" t="str">
        <f aca="false">IF(F955="Sterile",D955+1826, "NA")</f>
        <v>NA</v>
      </c>
      <c r="F955" s="11" t="s">
        <v>7</v>
      </c>
    </row>
    <row r="956" customFormat="false" ht="38.6" hidden="false" customHeight="false" outlineLevel="0" collapsed="false">
      <c r="A956" s="12" t="s">
        <v>1425</v>
      </c>
      <c r="B956" s="7" t="s">
        <v>1426</v>
      </c>
      <c r="C956" s="8" t="n">
        <f aca="false">5-1-2-1</f>
        <v>1</v>
      </c>
      <c r="D956" s="9" t="n">
        <v>44969</v>
      </c>
      <c r="E956" s="10" t="str">
        <f aca="false">IF(F956="Sterile",D956+1825, "NA")</f>
        <v>NA</v>
      </c>
      <c r="F956" s="11" t="s">
        <v>7</v>
      </c>
    </row>
    <row r="957" customFormat="false" ht="38.6" hidden="false" customHeight="false" outlineLevel="0" collapsed="false">
      <c r="A957" s="12" t="s">
        <v>1425</v>
      </c>
      <c r="B957" s="7" t="s">
        <v>1427</v>
      </c>
      <c r="C957" s="8" t="n">
        <v>7</v>
      </c>
      <c r="D957" s="9" t="n">
        <v>45008</v>
      </c>
      <c r="E957" s="10" t="str">
        <f aca="false">IF(F957="Sterile",D957+1825, "NA")</f>
        <v>NA</v>
      </c>
      <c r="F957" s="11" t="s">
        <v>7</v>
      </c>
    </row>
    <row r="958" customFormat="false" ht="38.6" hidden="false" customHeight="false" outlineLevel="0" collapsed="false">
      <c r="A958" s="12" t="s">
        <v>1428</v>
      </c>
      <c r="B958" s="7" t="s">
        <v>1429</v>
      </c>
      <c r="C958" s="8" t="n">
        <f aca="false">7-2-1</f>
        <v>4</v>
      </c>
      <c r="D958" s="9" t="n">
        <v>45008</v>
      </c>
      <c r="E958" s="10" t="str">
        <f aca="false">IF(F958="Sterile",D958+1825, "NA")</f>
        <v>NA</v>
      </c>
      <c r="F958" s="11" t="s">
        <v>7</v>
      </c>
    </row>
    <row r="959" customFormat="false" ht="38.6" hidden="false" customHeight="false" outlineLevel="0" collapsed="false">
      <c r="A959" s="7" t="s">
        <v>1428</v>
      </c>
      <c r="B959" s="7" t="s">
        <v>1430</v>
      </c>
      <c r="C959" s="8" t="n">
        <f aca="false">10</f>
        <v>10</v>
      </c>
      <c r="D959" s="9" t="n">
        <v>45146</v>
      </c>
      <c r="E959" s="10" t="str">
        <f aca="false">IF(F959="Sterile",D959+1826, "NA")</f>
        <v>NA</v>
      </c>
      <c r="F959" s="11" t="s">
        <v>7</v>
      </c>
    </row>
    <row r="960" customFormat="false" ht="38.6" hidden="false" customHeight="false" outlineLevel="0" collapsed="false">
      <c r="A960" s="7" t="s">
        <v>1431</v>
      </c>
      <c r="B960" s="7" t="s">
        <v>1432</v>
      </c>
      <c r="C960" s="8" t="n">
        <f aca="false">10-1</f>
        <v>9</v>
      </c>
      <c r="D960" s="9" t="n">
        <v>45094</v>
      </c>
      <c r="E960" s="10" t="str">
        <f aca="false">IF(F960="Sterile",D960+1826, "NA")</f>
        <v>NA</v>
      </c>
      <c r="F960" s="11" t="s">
        <v>7</v>
      </c>
    </row>
    <row r="961" customFormat="false" ht="38.6" hidden="false" customHeight="false" outlineLevel="0" collapsed="false">
      <c r="A961" s="7" t="s">
        <v>1433</v>
      </c>
      <c r="B961" s="7" t="s">
        <v>1434</v>
      </c>
      <c r="C961" s="8" t="n">
        <f aca="false">10</f>
        <v>10</v>
      </c>
      <c r="D961" s="9" t="n">
        <v>45078</v>
      </c>
      <c r="E961" s="10" t="str">
        <f aca="false">IF(F961="Sterile",D961+1826, "NA")</f>
        <v>NA</v>
      </c>
      <c r="F961" s="11" t="s">
        <v>7</v>
      </c>
    </row>
    <row r="962" customFormat="false" ht="38.6" hidden="false" customHeight="false" outlineLevel="0" collapsed="false">
      <c r="A962" s="12" t="s">
        <v>1435</v>
      </c>
      <c r="B962" s="7" t="s">
        <v>1436</v>
      </c>
      <c r="C962" s="8" t="n">
        <f aca="false">96-3-3-3-3-2-1-3-5</f>
        <v>73</v>
      </c>
      <c r="D962" s="9" t="n">
        <v>44975</v>
      </c>
      <c r="E962" s="10" t="str">
        <f aca="false">IF(F962="Sterile",D962+1825, "NA")</f>
        <v>NA</v>
      </c>
      <c r="F962" s="11" t="s">
        <v>7</v>
      </c>
    </row>
    <row r="963" customFormat="false" ht="38.6" hidden="false" customHeight="false" outlineLevel="0" collapsed="false">
      <c r="A963" s="12" t="s">
        <v>1435</v>
      </c>
      <c r="B963" s="7" t="s">
        <v>1437</v>
      </c>
      <c r="C963" s="8" t="n">
        <v>48</v>
      </c>
      <c r="D963" s="9" t="n">
        <v>45008</v>
      </c>
      <c r="E963" s="10" t="str">
        <f aca="false">IF(F963="Sterile",D963+1825, "NA")</f>
        <v>NA</v>
      </c>
      <c r="F963" s="11" t="s">
        <v>7</v>
      </c>
    </row>
    <row r="964" customFormat="false" ht="38.6" hidden="false" customHeight="false" outlineLevel="0" collapsed="false">
      <c r="A964" s="7" t="s">
        <v>1435</v>
      </c>
      <c r="B964" s="7" t="s">
        <v>1438</v>
      </c>
      <c r="C964" s="8" t="n">
        <f aca="false">24</f>
        <v>24</v>
      </c>
      <c r="D964" s="9" t="n">
        <v>45135</v>
      </c>
      <c r="E964" s="10" t="str">
        <f aca="false">IF(F964="Sterile",D964+1826, "NA")</f>
        <v>NA</v>
      </c>
      <c r="F964" s="11" t="s">
        <v>7</v>
      </c>
    </row>
    <row r="965" customFormat="false" ht="38.6" hidden="false" customHeight="false" outlineLevel="0" collapsed="false">
      <c r="A965" s="12" t="s">
        <v>1439</v>
      </c>
      <c r="B965" s="7" t="s">
        <v>1440</v>
      </c>
      <c r="C965" s="8" t="n">
        <f aca="false">45-2-2-4</f>
        <v>37</v>
      </c>
      <c r="D965" s="9" t="n">
        <v>44976</v>
      </c>
      <c r="E965" s="10" t="str">
        <f aca="false">IF(F965="Sterile",D965+1825, "NA")</f>
        <v>NA</v>
      </c>
      <c r="F965" s="11" t="s">
        <v>7</v>
      </c>
    </row>
    <row r="966" customFormat="false" ht="38.6" hidden="false" customHeight="false" outlineLevel="0" collapsed="false">
      <c r="A966" s="12" t="s">
        <v>1441</v>
      </c>
      <c r="B966" s="7" t="s">
        <v>1442</v>
      </c>
      <c r="C966" s="8" t="n">
        <f aca="false">40-2</f>
        <v>38</v>
      </c>
      <c r="D966" s="9" t="n">
        <v>45013</v>
      </c>
      <c r="E966" s="10" t="str">
        <f aca="false">IF(F966="Sterile",D966+1825, "NA")</f>
        <v>NA</v>
      </c>
      <c r="F966" s="11" t="s">
        <v>7</v>
      </c>
    </row>
    <row r="967" customFormat="false" ht="38.6" hidden="false" customHeight="false" outlineLevel="0" collapsed="false">
      <c r="A967" s="7" t="s">
        <v>1441</v>
      </c>
      <c r="B967" s="7" t="s">
        <v>1443</v>
      </c>
      <c r="C967" s="8" t="n">
        <f aca="false">15</f>
        <v>15</v>
      </c>
      <c r="D967" s="9" t="n">
        <v>45083</v>
      </c>
      <c r="E967" s="10" t="str">
        <f aca="false">IF(F967="Sterile",D967+1826, "NA")</f>
        <v>NA</v>
      </c>
      <c r="F967" s="11" t="s">
        <v>7</v>
      </c>
    </row>
    <row r="968" customFormat="false" ht="38.6" hidden="false" customHeight="false" outlineLevel="0" collapsed="false">
      <c r="A968" s="12" t="s">
        <v>1444</v>
      </c>
      <c r="B968" s="7" t="s">
        <v>1445</v>
      </c>
      <c r="C968" s="8" t="n">
        <v>24</v>
      </c>
      <c r="D968" s="9" t="n">
        <v>45008</v>
      </c>
      <c r="E968" s="10" t="str">
        <f aca="false">IF(F968="Sterile",D968+1825, "NA")</f>
        <v>NA</v>
      </c>
      <c r="F968" s="11" t="s">
        <v>7</v>
      </c>
    </row>
    <row r="969" customFormat="false" ht="38.6" hidden="false" customHeight="false" outlineLevel="0" collapsed="false">
      <c r="A969" s="12" t="s">
        <v>1446</v>
      </c>
      <c r="B969" s="7" t="s">
        <v>1447</v>
      </c>
      <c r="C969" s="8" t="n">
        <v>6</v>
      </c>
      <c r="D969" s="9" t="n">
        <v>45014</v>
      </c>
      <c r="E969" s="10" t="str">
        <f aca="false">IF(F969="Sterile",D969+1825, "NA")</f>
        <v>NA</v>
      </c>
      <c r="F969" s="11" t="s">
        <v>7</v>
      </c>
    </row>
    <row r="970" customFormat="false" ht="38.6" hidden="false" customHeight="false" outlineLevel="0" collapsed="false">
      <c r="A970" s="12" t="s">
        <v>1448</v>
      </c>
      <c r="B970" s="7" t="s">
        <v>1449</v>
      </c>
      <c r="C970" s="8" t="n">
        <v>9</v>
      </c>
      <c r="D970" s="9" t="n">
        <v>45014</v>
      </c>
      <c r="E970" s="10" t="str">
        <f aca="false">IF(F970="Sterile",D970+1825, "NA")</f>
        <v>NA</v>
      </c>
      <c r="F970" s="11" t="s">
        <v>7</v>
      </c>
    </row>
    <row r="971" customFormat="false" ht="38.6" hidden="false" customHeight="false" outlineLevel="0" collapsed="false">
      <c r="A971" s="7" t="s">
        <v>1448</v>
      </c>
      <c r="B971" s="7" t="s">
        <v>1450</v>
      </c>
      <c r="C971" s="8" t="n">
        <f aca="false">10</f>
        <v>10</v>
      </c>
      <c r="D971" s="9" t="n">
        <v>45095</v>
      </c>
      <c r="E971" s="10" t="str">
        <f aca="false">IF(F971="Sterile",D971+1826, "NA")</f>
        <v>NA</v>
      </c>
      <c r="F971" s="11" t="s">
        <v>7</v>
      </c>
    </row>
    <row r="972" customFormat="false" ht="38.6" hidden="false" customHeight="false" outlineLevel="0" collapsed="false">
      <c r="A972" s="12" t="s">
        <v>1451</v>
      </c>
      <c r="B972" s="7" t="s">
        <v>1452</v>
      </c>
      <c r="C972" s="8" t="n">
        <v>9</v>
      </c>
      <c r="D972" s="9" t="n">
        <v>45013</v>
      </c>
      <c r="E972" s="10" t="str">
        <f aca="false">IF(F972="Sterile",D972+1825, "NA")</f>
        <v>NA</v>
      </c>
      <c r="F972" s="11" t="s">
        <v>7</v>
      </c>
    </row>
    <row r="973" customFormat="false" ht="38.6" hidden="false" customHeight="false" outlineLevel="0" collapsed="false">
      <c r="A973" s="7" t="s">
        <v>1451</v>
      </c>
      <c r="B973" s="7" t="s">
        <v>1453</v>
      </c>
      <c r="C973" s="8" t="n">
        <f aca="false">10</f>
        <v>10</v>
      </c>
      <c r="D973" s="9" t="n">
        <v>45095</v>
      </c>
      <c r="E973" s="10" t="str">
        <f aca="false">IF(F973="Sterile",D973+1826, "NA")</f>
        <v>NA</v>
      </c>
      <c r="F973" s="11" t="s">
        <v>7</v>
      </c>
    </row>
    <row r="974" customFormat="false" ht="38.6" hidden="false" customHeight="false" outlineLevel="0" collapsed="false">
      <c r="A974" s="7" t="s">
        <v>1454</v>
      </c>
      <c r="B974" s="7" t="s">
        <v>1455</v>
      </c>
      <c r="C974" s="8" t="n">
        <f aca="false">10</f>
        <v>10</v>
      </c>
      <c r="D974" s="9" t="n">
        <v>45095</v>
      </c>
      <c r="E974" s="10" t="str">
        <f aca="false">IF(F974="Sterile",D974+1826, "NA")</f>
        <v>NA</v>
      </c>
      <c r="F974" s="11" t="s">
        <v>7</v>
      </c>
    </row>
    <row r="975" customFormat="false" ht="38.6" hidden="false" customHeight="false" outlineLevel="0" collapsed="false">
      <c r="A975" s="12" t="s">
        <v>1456</v>
      </c>
      <c r="B975" s="7" t="s">
        <v>1457</v>
      </c>
      <c r="C975" s="8" t="n">
        <f aca="false">10-4</f>
        <v>6</v>
      </c>
      <c r="D975" s="9" t="n">
        <v>44985</v>
      </c>
      <c r="E975" s="10" t="str">
        <f aca="false">IF(F975="Sterile",D975+1825, "NA")</f>
        <v>NA</v>
      </c>
      <c r="F975" s="11" t="s">
        <v>7</v>
      </c>
    </row>
    <row r="976" customFormat="false" ht="38.6" hidden="false" customHeight="false" outlineLevel="0" collapsed="false">
      <c r="A976" s="12" t="s">
        <v>1458</v>
      </c>
      <c r="B976" s="7" t="s">
        <v>1459</v>
      </c>
      <c r="C976" s="8" t="n">
        <f aca="false">10-4-3</f>
        <v>3</v>
      </c>
      <c r="D976" s="9" t="n">
        <v>44976</v>
      </c>
      <c r="E976" s="10" t="str">
        <f aca="false">IF(F976="Sterile",D976+1825, "NA")</f>
        <v>NA</v>
      </c>
      <c r="F976" s="11" t="s">
        <v>7</v>
      </c>
    </row>
    <row r="977" customFormat="false" ht="38.6" hidden="false" customHeight="false" outlineLevel="0" collapsed="false">
      <c r="A977" s="12" t="s">
        <v>1460</v>
      </c>
      <c r="B977" s="7" t="s">
        <v>1461</v>
      </c>
      <c r="C977" s="8" t="n">
        <f aca="false">10-5-3</f>
        <v>2</v>
      </c>
      <c r="D977" s="9" t="n">
        <v>44976</v>
      </c>
      <c r="E977" s="10" t="str">
        <f aca="false">IF(F977="Sterile",D977+1825, "NA")</f>
        <v>NA</v>
      </c>
      <c r="F977" s="11" t="s">
        <v>7</v>
      </c>
    </row>
    <row r="978" customFormat="false" ht="38.6" hidden="false" customHeight="false" outlineLevel="0" collapsed="false">
      <c r="A978" s="7" t="s">
        <v>1460</v>
      </c>
      <c r="B978" s="7" t="s">
        <v>1462</v>
      </c>
      <c r="C978" s="8" t="n">
        <f aca="false">10-4</f>
        <v>6</v>
      </c>
      <c r="D978" s="9" t="n">
        <v>45076</v>
      </c>
      <c r="E978" s="10" t="str">
        <f aca="false">IF(F978="Sterile",D978+1826, "NA")</f>
        <v>NA</v>
      </c>
      <c r="F978" s="11" t="s">
        <v>7</v>
      </c>
    </row>
    <row r="979" customFormat="false" ht="38.6" hidden="false" customHeight="false" outlineLevel="0" collapsed="false">
      <c r="A979" s="7" t="s">
        <v>1460</v>
      </c>
      <c r="B979" s="7" t="s">
        <v>1463</v>
      </c>
      <c r="C979" s="8" t="n">
        <f aca="false">10</f>
        <v>10</v>
      </c>
      <c r="D979" s="9" t="n">
        <v>45136</v>
      </c>
      <c r="E979" s="10" t="str">
        <f aca="false">IF(F979="Sterile",D979+1826, "NA")</f>
        <v>NA</v>
      </c>
      <c r="F979" s="11" t="s">
        <v>7</v>
      </c>
    </row>
    <row r="980" customFormat="false" ht="38.6" hidden="false" customHeight="false" outlineLevel="0" collapsed="false">
      <c r="A980" s="7" t="s">
        <v>1460</v>
      </c>
      <c r="B980" s="7" t="s">
        <v>1464</v>
      </c>
      <c r="C980" s="8" t="n">
        <f aca="false">11</f>
        <v>11</v>
      </c>
      <c r="D980" s="9" t="n">
        <v>45146</v>
      </c>
      <c r="E980" s="10" t="str">
        <f aca="false">IF(F980="Sterile",D980+1826, "NA")</f>
        <v>NA</v>
      </c>
      <c r="F980" s="11" t="s">
        <v>7</v>
      </c>
    </row>
    <row r="981" customFormat="false" ht="38.6" hidden="false" customHeight="false" outlineLevel="0" collapsed="false">
      <c r="A981" s="12" t="s">
        <v>1465</v>
      </c>
      <c r="B981" s="7" t="s">
        <v>1466</v>
      </c>
      <c r="C981" s="8" t="n">
        <f aca="false">10-3</f>
        <v>7</v>
      </c>
      <c r="D981" s="9" t="n">
        <v>44980</v>
      </c>
      <c r="E981" s="10" t="str">
        <f aca="false">IF(F981="Sterile",D981+1825, "NA")</f>
        <v>NA</v>
      </c>
      <c r="F981" s="11" t="s">
        <v>7</v>
      </c>
    </row>
    <row r="982" customFormat="false" ht="38.6" hidden="false" customHeight="false" outlineLevel="0" collapsed="false">
      <c r="A982" s="7" t="s">
        <v>1465</v>
      </c>
      <c r="B982" s="7" t="s">
        <v>1467</v>
      </c>
      <c r="C982" s="8" t="n">
        <f aca="false">23</f>
        <v>23</v>
      </c>
      <c r="D982" s="9" t="n">
        <v>45083</v>
      </c>
      <c r="E982" s="10" t="str">
        <f aca="false">IF(F982="Sterile",D982+1826, "NA")</f>
        <v>NA</v>
      </c>
      <c r="F982" s="11" t="s">
        <v>7</v>
      </c>
    </row>
    <row r="983" customFormat="false" ht="38.6" hidden="false" customHeight="false" outlineLevel="0" collapsed="false">
      <c r="A983" s="7" t="s">
        <v>1465</v>
      </c>
      <c r="B983" s="7" t="s">
        <v>1468</v>
      </c>
      <c r="C983" s="8" t="n">
        <f aca="false">48</f>
        <v>48</v>
      </c>
      <c r="D983" s="9" t="n">
        <v>45136</v>
      </c>
      <c r="E983" s="10" t="str">
        <f aca="false">IF(F983="Sterile",D983+1826, "NA")</f>
        <v>NA</v>
      </c>
      <c r="F983" s="11" t="s">
        <v>7</v>
      </c>
    </row>
    <row r="984" customFormat="false" ht="38.6" hidden="false" customHeight="false" outlineLevel="0" collapsed="false">
      <c r="A984" s="12" t="s">
        <v>1469</v>
      </c>
      <c r="B984" s="7" t="s">
        <v>1470</v>
      </c>
      <c r="C984" s="8" t="n">
        <f aca="false">10-2</f>
        <v>8</v>
      </c>
      <c r="D984" s="9" t="n">
        <v>44973</v>
      </c>
      <c r="E984" s="10" t="str">
        <f aca="false">IF(F984="Sterile",D984+1825, "NA")</f>
        <v>NA</v>
      </c>
      <c r="F984" s="11" t="s">
        <v>7</v>
      </c>
    </row>
    <row r="985" customFormat="false" ht="38.6" hidden="false" customHeight="false" outlineLevel="0" collapsed="false">
      <c r="A985" s="7" t="s">
        <v>1469</v>
      </c>
      <c r="B985" s="7" t="s">
        <v>1471</v>
      </c>
      <c r="C985" s="8" t="n">
        <f aca="false">10</f>
        <v>10</v>
      </c>
      <c r="D985" s="9" t="n">
        <v>45081</v>
      </c>
      <c r="E985" s="10" t="str">
        <f aca="false">IF(F985="Sterile",D985+1826, "NA")</f>
        <v>NA</v>
      </c>
      <c r="F985" s="11" t="s">
        <v>7</v>
      </c>
    </row>
    <row r="986" customFormat="false" ht="38.6" hidden="false" customHeight="false" outlineLevel="0" collapsed="false">
      <c r="A986" s="12" t="s">
        <v>1472</v>
      </c>
      <c r="B986" s="7" t="s">
        <v>1473</v>
      </c>
      <c r="C986" s="8" t="n">
        <v>5</v>
      </c>
      <c r="D986" s="9" t="n">
        <v>44976</v>
      </c>
      <c r="E986" s="10" t="str">
        <f aca="false">IF(F986="Sterile",D986+1825, "NA")</f>
        <v>NA</v>
      </c>
      <c r="F986" s="11" t="s">
        <v>7</v>
      </c>
    </row>
    <row r="987" customFormat="false" ht="38.6" hidden="false" customHeight="false" outlineLevel="0" collapsed="false">
      <c r="A987" s="12" t="s">
        <v>1474</v>
      </c>
      <c r="B987" s="7" t="s">
        <v>1475</v>
      </c>
      <c r="C987" s="8" t="n">
        <v>9</v>
      </c>
      <c r="D987" s="9" t="n">
        <v>45003</v>
      </c>
      <c r="E987" s="10" t="str">
        <f aca="false">IF(F987="Sterile",D987+1825, "NA")</f>
        <v>NA</v>
      </c>
      <c r="F987" s="11" t="s">
        <v>7</v>
      </c>
    </row>
    <row r="988" customFormat="false" ht="38.6" hidden="false" customHeight="false" outlineLevel="0" collapsed="false">
      <c r="A988" s="12" t="s">
        <v>1476</v>
      </c>
      <c r="B988" s="7" t="s">
        <v>1477</v>
      </c>
      <c r="C988" s="8" t="n">
        <v>13</v>
      </c>
      <c r="D988" s="9" t="n">
        <v>44922</v>
      </c>
      <c r="E988" s="10" t="str">
        <f aca="false">IF(F988="Sterile",D988+1825, "NA")</f>
        <v>NA</v>
      </c>
      <c r="F988" s="11" t="s">
        <v>7</v>
      </c>
    </row>
    <row r="989" customFormat="false" ht="38.6" hidden="false" customHeight="false" outlineLevel="0" collapsed="false">
      <c r="A989" s="12" t="s">
        <v>1476</v>
      </c>
      <c r="B989" s="7" t="s">
        <v>1478</v>
      </c>
      <c r="C989" s="8" t="n">
        <v>25</v>
      </c>
      <c r="D989" s="9" t="n">
        <v>44944</v>
      </c>
      <c r="E989" s="10" t="str">
        <f aca="false">IF(F989="Sterile",D989+1825, "NA")</f>
        <v>NA</v>
      </c>
      <c r="F989" s="11" t="s">
        <v>7</v>
      </c>
    </row>
    <row r="990" customFormat="false" ht="38.6" hidden="false" customHeight="false" outlineLevel="0" collapsed="false">
      <c r="A990" s="12" t="s">
        <v>1476</v>
      </c>
      <c r="B990" s="7" t="s">
        <v>1479</v>
      </c>
      <c r="C990" s="8" t="n">
        <v>19</v>
      </c>
      <c r="D990" s="9" t="n">
        <v>45008</v>
      </c>
      <c r="E990" s="10" t="str">
        <f aca="false">IF(F990="Sterile",D990+1825, "NA")</f>
        <v>NA</v>
      </c>
      <c r="F990" s="11" t="s">
        <v>7</v>
      </c>
    </row>
    <row r="991" customFormat="false" ht="38.6" hidden="false" customHeight="false" outlineLevel="0" collapsed="false">
      <c r="A991" s="12" t="s">
        <v>1480</v>
      </c>
      <c r="B991" s="7" t="s">
        <v>1481</v>
      </c>
      <c r="C991" s="8" t="n">
        <v>44</v>
      </c>
      <c r="D991" s="9" t="n">
        <v>44918</v>
      </c>
      <c r="E991" s="10" t="str">
        <f aca="false">IF(F991="Sterile",D991+1825, "NA")</f>
        <v>NA</v>
      </c>
      <c r="F991" s="11" t="s">
        <v>7</v>
      </c>
    </row>
    <row r="992" customFormat="false" ht="38.6" hidden="false" customHeight="false" outlineLevel="0" collapsed="false">
      <c r="A992" s="12" t="s">
        <v>1480</v>
      </c>
      <c r="B992" s="7" t="s">
        <v>1482</v>
      </c>
      <c r="C992" s="8" t="n">
        <v>50</v>
      </c>
      <c r="D992" s="9" t="n">
        <v>44945</v>
      </c>
      <c r="E992" s="10" t="str">
        <f aca="false">IF(F992="Sterile",D992+1825, "NA")</f>
        <v>NA</v>
      </c>
      <c r="F992" s="11" t="s">
        <v>7</v>
      </c>
    </row>
    <row r="993" customFormat="false" ht="38.6" hidden="false" customHeight="false" outlineLevel="0" collapsed="false">
      <c r="A993" s="12" t="s">
        <v>1480</v>
      </c>
      <c r="B993" s="7" t="s">
        <v>1483</v>
      </c>
      <c r="C993" s="8" t="n">
        <v>47</v>
      </c>
      <c r="D993" s="9" t="n">
        <v>44997</v>
      </c>
      <c r="E993" s="10" t="str">
        <f aca="false">IF(F993="Sterile",D993+1825, "NA")</f>
        <v>NA</v>
      </c>
      <c r="F993" s="11" t="s">
        <v>7</v>
      </c>
    </row>
    <row r="994" customFormat="false" ht="38.6" hidden="false" customHeight="false" outlineLevel="0" collapsed="false">
      <c r="A994" s="7" t="s">
        <v>1480</v>
      </c>
      <c r="B994" s="7" t="s">
        <v>1484</v>
      </c>
      <c r="C994" s="8" t="n">
        <f aca="false">36</f>
        <v>36</v>
      </c>
      <c r="D994" s="9" t="n">
        <v>45114</v>
      </c>
      <c r="E994" s="10" t="str">
        <f aca="false">IF(F994="Sterile",D994+1826, "NA")</f>
        <v>NA</v>
      </c>
      <c r="F994" s="11" t="s">
        <v>7</v>
      </c>
    </row>
    <row r="995" customFormat="false" ht="38.6" hidden="false" customHeight="false" outlineLevel="0" collapsed="false">
      <c r="A995" s="12" t="s">
        <v>1485</v>
      </c>
      <c r="B995" s="7" t="s">
        <v>1486</v>
      </c>
      <c r="C995" s="8" t="n">
        <f aca="false">181-4-1-5-2</f>
        <v>169</v>
      </c>
      <c r="D995" s="9" t="n">
        <v>44919</v>
      </c>
      <c r="E995" s="10" t="str">
        <f aca="false">IF(F995="Sterile",D995+1825, "NA")</f>
        <v>NA</v>
      </c>
      <c r="F995" s="11" t="s">
        <v>7</v>
      </c>
    </row>
    <row r="996" customFormat="false" ht="38.6" hidden="false" customHeight="false" outlineLevel="0" collapsed="false">
      <c r="A996" s="12" t="s">
        <v>1485</v>
      </c>
      <c r="B996" s="7" t="s">
        <v>1487</v>
      </c>
      <c r="C996" s="8" t="n">
        <v>135</v>
      </c>
      <c r="D996" s="9" t="n">
        <v>44943</v>
      </c>
      <c r="E996" s="10" t="str">
        <f aca="false">IF(F996="Sterile",D996+1825, "NA")</f>
        <v>NA</v>
      </c>
      <c r="F996" s="11" t="s">
        <v>7</v>
      </c>
    </row>
    <row r="997" customFormat="false" ht="38.6" hidden="false" customHeight="false" outlineLevel="0" collapsed="false">
      <c r="A997" s="12" t="s">
        <v>1485</v>
      </c>
      <c r="B997" s="7" t="s">
        <v>1488</v>
      </c>
      <c r="C997" s="8" t="n">
        <v>89</v>
      </c>
      <c r="D997" s="9" t="n">
        <v>44997</v>
      </c>
      <c r="E997" s="10" t="str">
        <f aca="false">IF(F997="Sterile",D997+1825, "NA")</f>
        <v>NA</v>
      </c>
      <c r="F997" s="11" t="s">
        <v>7</v>
      </c>
    </row>
    <row r="998" customFormat="false" ht="38.6" hidden="false" customHeight="false" outlineLevel="0" collapsed="false">
      <c r="A998" s="12" t="s">
        <v>1485</v>
      </c>
      <c r="B998" s="7" t="s">
        <v>1489</v>
      </c>
      <c r="C998" s="8" t="n">
        <v>203</v>
      </c>
      <c r="D998" s="9" t="n">
        <v>45031</v>
      </c>
      <c r="E998" s="10" t="str">
        <f aca="false">IF(F998="Sterile",D998+1825, "NA")</f>
        <v>NA</v>
      </c>
      <c r="F998" s="11" t="s">
        <v>7</v>
      </c>
    </row>
    <row r="999" customFormat="false" ht="38.6" hidden="false" customHeight="false" outlineLevel="0" collapsed="false">
      <c r="A999" s="7" t="s">
        <v>1485</v>
      </c>
      <c r="B999" s="7" t="s">
        <v>1490</v>
      </c>
      <c r="C999" s="8" t="n">
        <f aca="false">60</f>
        <v>60</v>
      </c>
      <c r="D999" s="9" t="n">
        <v>45056</v>
      </c>
      <c r="E999" s="10" t="str">
        <f aca="false">IF(F999="Sterile",D999+1826, "NA")</f>
        <v>NA</v>
      </c>
      <c r="F999" s="11" t="s">
        <v>7</v>
      </c>
    </row>
    <row r="1000" customFormat="false" ht="38.6" hidden="false" customHeight="false" outlineLevel="0" collapsed="false">
      <c r="A1000" s="12" t="s">
        <v>1491</v>
      </c>
      <c r="B1000" s="7" t="s">
        <v>1492</v>
      </c>
      <c r="C1000" s="8" t="n">
        <f aca="false">152-4-2-10-1</f>
        <v>135</v>
      </c>
      <c r="D1000" s="9" t="n">
        <v>44923</v>
      </c>
      <c r="E1000" s="10" t="str">
        <f aca="false">IF(F1000="Sterile",D1000+1825, "NA")</f>
        <v>NA</v>
      </c>
      <c r="F1000" s="11" t="s">
        <v>7</v>
      </c>
    </row>
  </sheetData>
  <dataValidations count="1">
    <dataValidation allowBlank="true" operator="between" showDropDown="false" showErrorMessage="true" showInputMessage="true" sqref="F2:F508 F600 F635 F652 F656:F66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A1:F1000 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7" t="s">
        <v>1493</v>
      </c>
      <c r="B3" s="17" t="s">
        <v>1494</v>
      </c>
      <c r="C3" s="17" t="s">
        <v>1495</v>
      </c>
      <c r="D3" s="17" t="s">
        <v>1496</v>
      </c>
      <c r="E3" s="17" t="s">
        <v>1497</v>
      </c>
      <c r="F3" s="17" t="s">
        <v>1498</v>
      </c>
      <c r="G3" s="17" t="s">
        <v>1499</v>
      </c>
      <c r="H3" s="17" t="s">
        <v>1500</v>
      </c>
      <c r="I3" s="18" t="s">
        <v>1501</v>
      </c>
      <c r="J3" s="18" t="s">
        <v>1502</v>
      </c>
      <c r="K3" s="18" t="s">
        <v>1503</v>
      </c>
      <c r="L3" s="19" t="s">
        <v>1504</v>
      </c>
    </row>
    <row r="4" customFormat="false" ht="15" hidden="false" customHeight="false" outlineLevel="0" collapsed="false">
      <c r="A4" s="0" t="s">
        <v>1505</v>
      </c>
      <c r="B4" s="0" t="s">
        <v>1506</v>
      </c>
      <c r="C4" s="0" t="s">
        <v>1507</v>
      </c>
      <c r="D4" s="0" t="s">
        <v>1508</v>
      </c>
      <c r="E4" s="0" t="s">
        <v>1509</v>
      </c>
      <c r="F4" s="0" t="s">
        <v>1510</v>
      </c>
      <c r="G4" s="20" t="n">
        <v>1</v>
      </c>
      <c r="H4" s="20" t="n">
        <v>90211000</v>
      </c>
      <c r="I4" s="0" t="s">
        <v>1511</v>
      </c>
      <c r="J4" s="21" t="s">
        <v>1512</v>
      </c>
      <c r="K4" s="21" t="s">
        <v>1513</v>
      </c>
      <c r="L4" s="21" t="s">
        <v>1514</v>
      </c>
    </row>
    <row r="5" customFormat="false" ht="15" hidden="false" customHeight="false" outlineLevel="0" collapsed="false">
      <c r="A5" s="0" t="s">
        <v>1515</v>
      </c>
      <c r="B5" s="0" t="s">
        <v>1516</v>
      </c>
      <c r="D5" s="0" t="s">
        <v>7</v>
      </c>
      <c r="E5" s="0" t="s">
        <v>1517</v>
      </c>
      <c r="F5" s="0" t="s">
        <v>1518</v>
      </c>
      <c r="G5" s="20" t="n">
        <v>2</v>
      </c>
      <c r="H5" s="20" t="n">
        <v>90189029</v>
      </c>
      <c r="I5" s="0" t="s">
        <v>1519</v>
      </c>
      <c r="J5" s="21" t="s">
        <v>1520</v>
      </c>
      <c r="K5" s="21" t="s">
        <v>1521</v>
      </c>
      <c r="L5" s="21" t="s">
        <v>1522</v>
      </c>
    </row>
    <row r="6" customFormat="false" ht="15" hidden="false" customHeight="false" outlineLevel="0" collapsed="false">
      <c r="E6" s="0" t="s">
        <v>1523</v>
      </c>
      <c r="G6" s="20" t="n">
        <v>3</v>
      </c>
      <c r="I6" s="0" t="s">
        <v>1524</v>
      </c>
      <c r="J6" s="21" t="s">
        <v>1525</v>
      </c>
      <c r="K6" s="21" t="s">
        <v>1526</v>
      </c>
      <c r="L6" s="21" t="s">
        <v>1527</v>
      </c>
    </row>
    <row r="7" customFormat="false" ht="15" hidden="false" customHeight="false" outlineLevel="0" collapsed="false">
      <c r="E7" s="0" t="s">
        <v>1528</v>
      </c>
      <c r="G7" s="20" t="n">
        <v>5</v>
      </c>
      <c r="J7" s="21"/>
      <c r="K7" s="21" t="s">
        <v>1529</v>
      </c>
      <c r="L7" s="21" t="s">
        <v>1530</v>
      </c>
    </row>
    <row r="8" customFormat="false" ht="15" hidden="false" customHeight="false" outlineLevel="0" collapsed="false">
      <c r="E8" s="0" t="s">
        <v>1531</v>
      </c>
      <c r="G8" s="20" t="n">
        <v>10</v>
      </c>
      <c r="J8" s="21"/>
      <c r="K8" s="21"/>
      <c r="L8" s="21" t="s">
        <v>1532</v>
      </c>
    </row>
    <row r="9" customFormat="false" ht="15" hidden="false" customHeight="false" outlineLevel="0" collapsed="false">
      <c r="E9" s="0" t="s">
        <v>1533</v>
      </c>
      <c r="L9" s="21" t="s">
        <v>1534</v>
      </c>
    </row>
    <row r="10" customFormat="false" ht="15" hidden="false" customHeight="false" outlineLevel="0" collapsed="false">
      <c r="E10" s="0" t="s">
        <v>1535</v>
      </c>
      <c r="L10" s="21" t="s">
        <v>1536</v>
      </c>
    </row>
    <row r="11" customFormat="false" ht="15" hidden="false" customHeight="false" outlineLevel="0" collapsed="false">
      <c r="E11" s="0" t="s">
        <v>1537</v>
      </c>
      <c r="L11" s="21" t="s">
        <v>1538</v>
      </c>
    </row>
    <row r="12" customFormat="false" ht="15" hidden="false" customHeight="false" outlineLevel="0" collapsed="false">
      <c r="E12" s="0" t="s">
        <v>1539</v>
      </c>
      <c r="L12" s="22" t="s">
        <v>1540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2023-08-15T06:49:39Z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