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<sst xmlns="http://schemas.openxmlformats.org/spreadsheetml/2006/main" count="1222" uniqueCount="593">
  <si>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</si>
  <si>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</si>
  <si>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</si>
  <si>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</si>
  <si>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</si>
  <si>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Product Condition</t>
  </si>
  <si>
    <t xml:space="preserve">A0603.037</t>
  </si>
  <si>
    <t xml:space="preserve">AEF0159</t>
  </si>
  <si>
    <t xml:space="preserve">Sterile</t>
  </si>
  <si>
    <t xml:space="preserve">AEF0202</t>
  </si>
  <si>
    <t xml:space="preserve">A0603.038</t>
  </si>
  <si>
    <t xml:space="preserve">AEA0408</t>
  </si>
  <si>
    <t xml:space="preserve">A0603.041</t>
  </si>
  <si>
    <t xml:space="preserve">AEE0315</t>
  </si>
  <si>
    <t xml:space="preserve">AEF0160</t>
  </si>
  <si>
    <t xml:space="preserve">A0603.043</t>
  </si>
  <si>
    <t xml:space="preserve">AEE0161</t>
  </si>
  <si>
    <t xml:space="preserve">AEE0163</t>
  </si>
  <si>
    <t xml:space="preserve">A0603.044</t>
  </si>
  <si>
    <t xml:space="preserve">AEA0495</t>
  </si>
  <si>
    <t xml:space="preserve">AEE0164</t>
  </si>
  <si>
    <t xml:space="preserve">A0603.045</t>
  </si>
  <si>
    <t xml:space="preserve">AEE0166</t>
  </si>
  <si>
    <t xml:space="preserve">A0603.046</t>
  </si>
  <si>
    <t xml:space="preserve">AEC0364</t>
  </si>
  <si>
    <t xml:space="preserve">A0603.047</t>
  </si>
  <si>
    <t xml:space="preserve">AEE0167</t>
  </si>
  <si>
    <t xml:space="preserve">A0603.048</t>
  </si>
  <si>
    <t xml:space="preserve">AEC0365</t>
  </si>
  <si>
    <t xml:space="preserve">AEA0388</t>
  </si>
  <si>
    <t xml:space="preserve">A0603.049</t>
  </si>
  <si>
    <t xml:space="preserve">AEC0366</t>
  </si>
  <si>
    <t xml:space="preserve">AEC0368</t>
  </si>
  <si>
    <t xml:space="preserve">A0605.039</t>
  </si>
  <si>
    <t xml:space="preserve">AED0079</t>
  </si>
  <si>
    <t xml:space="preserve">AEE0296</t>
  </si>
  <si>
    <t xml:space="preserve">AEE0293</t>
  </si>
  <si>
    <t xml:space="preserve">A0605.041</t>
  </si>
  <si>
    <t xml:space="preserve">AEF0575</t>
  </si>
  <si>
    <t xml:space="preserve">AEF0576</t>
  </si>
  <si>
    <t xml:space="preserve">A0605.043</t>
  </si>
  <si>
    <t xml:space="preserve">AEE0304</t>
  </si>
  <si>
    <t xml:space="preserve">AEF0577</t>
  </si>
  <si>
    <t xml:space="preserve">A0605.045</t>
  </si>
  <si>
    <t xml:space="preserve">AEF0578</t>
  </si>
  <si>
    <t xml:space="preserve">AEF0579</t>
  </si>
  <si>
    <t xml:space="preserve">A0605.047</t>
  </si>
  <si>
    <t xml:space="preserve">ADL0336</t>
  </si>
  <si>
    <t xml:space="preserve">AEE0289</t>
  </si>
  <si>
    <t xml:space="preserve">AEF0581</t>
  </si>
  <si>
    <t xml:space="preserve">AEF0780</t>
  </si>
  <si>
    <t xml:space="preserve">A0605.049</t>
  </si>
  <si>
    <t xml:space="preserve">AEE0802</t>
  </si>
  <si>
    <t xml:space="preserve">AEE0291</t>
  </si>
  <si>
    <t xml:space="preserve">AEF0582</t>
  </si>
  <si>
    <t xml:space="preserve">A0605.051</t>
  </si>
  <si>
    <t xml:space="preserve">AEF0584</t>
  </si>
  <si>
    <t xml:space="preserve">A0605.053</t>
  </si>
  <si>
    <t xml:space="preserve">ADL0338</t>
  </si>
  <si>
    <t xml:space="preserve">AED0087</t>
  </si>
  <si>
    <t xml:space="preserve">AEF0585</t>
  </si>
  <si>
    <t xml:space="preserve">A0606.039</t>
  </si>
  <si>
    <t xml:space="preserve">AEE0297</t>
  </si>
  <si>
    <t xml:space="preserve">A0606.041</t>
  </si>
  <si>
    <t xml:space="preserve">ADL0331</t>
  </si>
  <si>
    <t xml:space="preserve">AEE0306</t>
  </si>
  <si>
    <t xml:space="preserve">AEF0527</t>
  </si>
  <si>
    <t xml:space="preserve">A0606.043</t>
  </si>
  <si>
    <t xml:space="preserve">ADL0343</t>
  </si>
  <si>
    <t xml:space="preserve">AEE0307</t>
  </si>
  <si>
    <t xml:space="preserve">AEF0528</t>
  </si>
  <si>
    <t xml:space="preserve">A0606.045</t>
  </si>
  <si>
    <t xml:space="preserve">ADL0345</t>
  </si>
  <si>
    <t xml:space="preserve">AEA0078</t>
  </si>
  <si>
    <t xml:space="preserve">AEE0308</t>
  </si>
  <si>
    <t xml:space="preserve">A0606.047</t>
  </si>
  <si>
    <t xml:space="preserve">ADL0344</t>
  </si>
  <si>
    <t xml:space="preserve">AEA0076</t>
  </si>
  <si>
    <t xml:space="preserve">AEE0309</t>
  </si>
  <si>
    <t xml:space="preserve">AEE0310</t>
  </si>
  <si>
    <t xml:space="preserve">AEF0530</t>
  </si>
  <si>
    <t xml:space="preserve">A0606.049</t>
  </si>
  <si>
    <t xml:space="preserve">ADL0341</t>
  </si>
  <si>
    <t xml:space="preserve">AEE0311</t>
  </si>
  <si>
    <t xml:space="preserve">AEE0480</t>
  </si>
  <si>
    <t xml:space="preserve">AEF0531</t>
  </si>
  <si>
    <t xml:space="preserve">A0606.051</t>
  </si>
  <si>
    <t xml:space="preserve">ADL0340</t>
  </si>
  <si>
    <t xml:space="preserve">A0606.053</t>
  </si>
  <si>
    <t xml:space="preserve">AED0086</t>
  </si>
  <si>
    <t xml:space="preserve">A1601.0109</t>
  </si>
  <si>
    <t xml:space="preserve">AED0542</t>
  </si>
  <si>
    <t xml:space="preserve">A1601.0110</t>
  </si>
  <si>
    <t xml:space="preserve">ADL0275</t>
  </si>
  <si>
    <t xml:space="preserve">AED0172</t>
  </si>
  <si>
    <t xml:space="preserve">AEF0093</t>
  </si>
  <si>
    <t xml:space="preserve">A1601.0111</t>
  </si>
  <si>
    <t xml:space="preserve">ADL0276</t>
  </si>
  <si>
    <t xml:space="preserve">AED0173</t>
  </si>
  <si>
    <t xml:space="preserve">AEF0094</t>
  </si>
  <si>
    <t xml:space="preserve">A1601.0112</t>
  </si>
  <si>
    <t xml:space="preserve">ADK0414</t>
  </si>
  <si>
    <t xml:space="preserve">ADL0277</t>
  </si>
  <si>
    <t xml:space="preserve">AEF0095</t>
  </si>
  <si>
    <t xml:space="preserve">A1601.0113</t>
  </si>
  <si>
    <t xml:space="preserve">AED0543</t>
  </si>
  <si>
    <t xml:space="preserve">AEF0096</t>
  </si>
  <si>
    <t xml:space="preserve">A1601.0209</t>
  </si>
  <si>
    <t xml:space="preserve">AED0544</t>
  </si>
  <si>
    <t xml:space="preserve">A1601.0210</t>
  </si>
  <si>
    <t xml:space="preserve">ADL0278</t>
  </si>
  <si>
    <t xml:space="preserve">AEE0408</t>
  </si>
  <si>
    <t xml:space="preserve">AEF0097</t>
  </si>
  <si>
    <t xml:space="preserve">A1601.0211</t>
  </si>
  <si>
    <t xml:space="preserve">ADL0279</t>
  </si>
  <si>
    <t xml:space="preserve">AEE0409</t>
  </si>
  <si>
    <t xml:space="preserve">AEF0098</t>
  </si>
  <si>
    <t xml:space="preserve">A1601.0212</t>
  </si>
  <si>
    <t xml:space="preserve">AEE0410</t>
  </si>
  <si>
    <t xml:space="preserve">AEF0099</t>
  </si>
  <si>
    <t xml:space="preserve">A1601.0213</t>
  </si>
  <si>
    <t xml:space="preserve">AEF0100</t>
  </si>
  <si>
    <t xml:space="preserve">A1601.0305</t>
  </si>
  <si>
    <t xml:space="preserve">AED0176</t>
  </si>
  <si>
    <t xml:space="preserve">A1601.0306</t>
  </si>
  <si>
    <t xml:space="preserve">AEE0413</t>
  </si>
  <si>
    <t xml:space="preserve">A1601.0307</t>
  </si>
  <si>
    <t xml:space="preserve">AED0178</t>
  </si>
  <si>
    <t xml:space="preserve">A1601.0309</t>
  </si>
  <si>
    <t xml:space="preserve">AEF0105</t>
  </si>
  <si>
    <t xml:space="preserve">A1601.0310</t>
  </si>
  <si>
    <t xml:space="preserve">AED0179</t>
  </si>
  <si>
    <t xml:space="preserve">AEE0415</t>
  </si>
  <si>
    <t xml:space="preserve">A1601.0312</t>
  </si>
  <si>
    <t xml:space="preserve">AEE0416</t>
  </si>
  <si>
    <t xml:space="preserve">A1601.0313</t>
  </si>
  <si>
    <t xml:space="preserve">AED0545</t>
  </si>
  <si>
    <t xml:space="preserve">A1601.0314</t>
  </si>
  <si>
    <t xml:space="preserve">AEC0051</t>
  </si>
  <si>
    <t xml:space="preserve">AED0546</t>
  </si>
  <si>
    <t xml:space="preserve">A1601.0315</t>
  </si>
  <si>
    <t xml:space="preserve">AEE0417</t>
  </si>
  <si>
    <t xml:space="preserve">A1601.0317</t>
  </si>
  <si>
    <t xml:space="preserve">AEE0418</t>
  </si>
  <si>
    <t xml:space="preserve">A1601.0318</t>
  </si>
  <si>
    <t xml:space="preserve">AEE0419</t>
  </si>
  <si>
    <t xml:space="preserve">A1601.0321</t>
  </si>
  <si>
    <t xml:space="preserve">AEE0420</t>
  </si>
  <si>
    <t xml:space="preserve">A1601.0810</t>
  </si>
  <si>
    <t xml:space="preserve">ADH0631</t>
  </si>
  <si>
    <t xml:space="preserve">ADI0286</t>
  </si>
  <si>
    <t xml:space="preserve">ADL0160</t>
  </si>
  <si>
    <t xml:space="preserve">AEC0052</t>
  </si>
  <si>
    <t xml:space="preserve">AED0556</t>
  </si>
  <si>
    <t xml:space="preserve">A1601.0811</t>
  </si>
  <si>
    <t xml:space="preserve">ADK0465</t>
  </si>
  <si>
    <t xml:space="preserve">AED0547</t>
  </si>
  <si>
    <t xml:space="preserve">A1601.0912</t>
  </si>
  <si>
    <t xml:space="preserve">AEC0053</t>
  </si>
  <si>
    <t xml:space="preserve">AED0180</t>
  </si>
  <si>
    <t xml:space="preserve">A1601.1011</t>
  </si>
  <si>
    <t xml:space="preserve">ADL0281</t>
  </si>
  <si>
    <t xml:space="preserve">ADK0430</t>
  </si>
  <si>
    <t xml:space="preserve">ADL0163</t>
  </si>
  <si>
    <t xml:space="preserve">ADL0164</t>
  </si>
  <si>
    <t xml:space="preserve">AEA0183</t>
  </si>
  <si>
    <t xml:space="preserve">AEA0184</t>
  </si>
  <si>
    <t xml:space="preserve">AEA0185</t>
  </si>
  <si>
    <t xml:space="preserve">AEC0041</t>
  </si>
  <si>
    <t xml:space="preserve">AEE0107</t>
  </si>
  <si>
    <t xml:space="preserve">AEC0163</t>
  </si>
  <si>
    <t xml:space="preserve">AED0308</t>
  </si>
  <si>
    <t xml:space="preserve">A1601.1012</t>
  </si>
  <si>
    <t xml:space="preserve">ADK0586</t>
  </si>
  <si>
    <t xml:space="preserve">ADL0165</t>
  </si>
  <si>
    <t xml:space="preserve">ADL0166</t>
  </si>
  <si>
    <t xml:space="preserve">AEA0186</t>
  </si>
  <si>
    <t xml:space="preserve">AEA0188</t>
  </si>
  <si>
    <t xml:space="preserve">AEA0187</t>
  </si>
  <si>
    <t xml:space="preserve">AEC0044</t>
  </si>
  <si>
    <t xml:space="preserve">AEC0042</t>
  </si>
  <si>
    <t xml:space="preserve">AEC0164</t>
  </si>
  <si>
    <t xml:space="preserve">AED0309</t>
  </si>
  <si>
    <t xml:space="preserve">A1601.1026</t>
  </si>
  <si>
    <t xml:space="preserve">AEB0229</t>
  </si>
  <si>
    <t xml:space="preserve">AEB0230</t>
  </si>
  <si>
    <t xml:space="preserve">AEC0244</t>
  </si>
  <si>
    <t xml:space="preserve">AEC0245</t>
  </si>
  <si>
    <t xml:space="preserve">AEC0246</t>
  </si>
  <si>
    <t xml:space="preserve">AEC0247</t>
  </si>
  <si>
    <t xml:space="preserve">AEF0016</t>
  </si>
  <si>
    <t xml:space="preserve">A1601.1027</t>
  </si>
  <si>
    <t xml:space="preserve">AEA0058</t>
  </si>
  <si>
    <t xml:space="preserve">AEC0248</t>
  </si>
  <si>
    <t xml:space="preserve">AEC0249</t>
  </si>
  <si>
    <t xml:space="preserve">AEF0017</t>
  </si>
  <si>
    <t xml:space="preserve">A1601.1036</t>
  </si>
  <si>
    <t xml:space="preserve">ADL0378</t>
  </si>
  <si>
    <t xml:space="preserve">AEA0059</t>
  </si>
  <si>
    <t xml:space="preserve">AEB0232</t>
  </si>
  <si>
    <t xml:space="preserve">AEF0018</t>
  </si>
  <si>
    <t xml:space="preserve">A1601.1037</t>
  </si>
  <si>
    <t xml:space="preserve">AEE0407</t>
  </si>
  <si>
    <t xml:space="preserve">A1601.1060</t>
  </si>
  <si>
    <t xml:space="preserve">ADC0582</t>
  </si>
  <si>
    <t xml:space="preserve">AEC0054</t>
  </si>
  <si>
    <t xml:space="preserve">A1601.1121</t>
  </si>
  <si>
    <t xml:space="preserve">AEA0489</t>
  </si>
  <si>
    <t xml:space="preserve">AEA0491</t>
  </si>
  <si>
    <t xml:space="preserve">AEC0250</t>
  </si>
  <si>
    <t xml:space="preserve">AEC0253</t>
  </si>
  <si>
    <t xml:space="preserve">AEA0490</t>
  </si>
  <si>
    <t xml:space="preserve">AEC0251</t>
  </si>
  <si>
    <t xml:space="preserve">AEC0252</t>
  </si>
  <si>
    <t xml:space="preserve">A1601.1161</t>
  </si>
  <si>
    <t xml:space="preserve">AEA0200</t>
  </si>
  <si>
    <t xml:space="preserve">AED0185</t>
  </si>
  <si>
    <t xml:space="preserve">AEF0212</t>
  </si>
  <si>
    <t xml:space="preserve">AEF0213</t>
  </si>
  <si>
    <t xml:space="preserve">A1601.1162</t>
  </si>
  <si>
    <t xml:space="preserve">AEA0201</t>
  </si>
  <si>
    <t xml:space="preserve">AED0186</t>
  </si>
  <si>
    <t xml:space="preserve">A1601.1171</t>
  </si>
  <si>
    <t xml:space="preserve">ADL0180</t>
  </si>
  <si>
    <t xml:space="preserve">A1601.1172</t>
  </si>
  <si>
    <t xml:space="preserve">ADL0181</t>
  </si>
  <si>
    <t xml:space="preserve">A1601.1304</t>
  </si>
  <si>
    <t xml:space="preserve">AED0187</t>
  </si>
  <si>
    <t xml:space="preserve">A1601.1305</t>
  </si>
  <si>
    <t xml:space="preserve">AED0188</t>
  </si>
  <si>
    <t xml:space="preserve">A1601.1306</t>
  </si>
  <si>
    <t xml:space="preserve">AED0189</t>
  </si>
  <si>
    <t xml:space="preserve">A1601.1307</t>
  </si>
  <si>
    <t xml:space="preserve">AEC0055</t>
  </si>
  <si>
    <t xml:space="preserve">AED0548</t>
  </si>
  <si>
    <t xml:space="preserve">AEF0116</t>
  </si>
  <si>
    <t xml:space="preserve">A1601.1308</t>
  </si>
  <si>
    <t xml:space="preserve">AEC0056</t>
  </si>
  <si>
    <t xml:space="preserve">AED0549</t>
  </si>
  <si>
    <t xml:space="preserve">A1601.1309</t>
  </si>
  <si>
    <t xml:space="preserve">AEC0057</t>
  </si>
  <si>
    <t xml:space="preserve">AED0550</t>
  </si>
  <si>
    <t xml:space="preserve">A1601.1310</t>
  </si>
  <si>
    <t xml:space="preserve">AEC0058</t>
  </si>
  <si>
    <t xml:space="preserve">A1601.1311</t>
  </si>
  <si>
    <t xml:space="preserve">AEC0059</t>
  </si>
  <si>
    <t xml:space="preserve">A1601.1312</t>
  </si>
  <si>
    <t xml:space="preserve">AED0190</t>
  </si>
  <si>
    <t xml:space="preserve">A1601.1313</t>
  </si>
  <si>
    <t xml:space="preserve">AEE0422</t>
  </si>
  <si>
    <t xml:space="preserve">A1601.1314</t>
  </si>
  <si>
    <t xml:space="preserve">AEE0423</t>
  </si>
  <si>
    <t xml:space="preserve">A1601.1316</t>
  </si>
  <si>
    <t xml:space="preserve">AEE0425</t>
  </si>
  <si>
    <t xml:space="preserve">A1601.1318</t>
  </si>
  <si>
    <t xml:space="preserve">AEE0426</t>
  </si>
  <si>
    <t xml:space="preserve">A1601.1319</t>
  </si>
  <si>
    <t xml:space="preserve">AEE0427</t>
  </si>
  <si>
    <t xml:space="preserve">A1604.0180</t>
  </si>
  <si>
    <t xml:space="preserve">ADK0443</t>
  </si>
  <si>
    <t xml:space="preserve">A1604.1180</t>
  </si>
  <si>
    <t xml:space="preserve">AEC0045</t>
  </si>
  <si>
    <t xml:space="preserve">A1605.1038</t>
  </si>
  <si>
    <t xml:space="preserve">AEA0202</t>
  </si>
  <si>
    <t xml:space="preserve">AEE0428</t>
  </si>
  <si>
    <t xml:space="preserve">A1605.1138</t>
  </si>
  <si>
    <t xml:space="preserve">AEE0429</t>
  </si>
  <si>
    <t xml:space="preserve">AEF0148</t>
  </si>
  <si>
    <t xml:space="preserve">AEF0149</t>
  </si>
  <si>
    <t xml:space="preserve">A1605.1238</t>
  </si>
  <si>
    <t xml:space="preserve">AEA0204</t>
  </si>
  <si>
    <t xml:space="preserve">AEE0430</t>
  </si>
  <si>
    <t xml:space="preserve">AEF0150</t>
  </si>
  <si>
    <t xml:space="preserve">A1607.2800</t>
  </si>
  <si>
    <t xml:space="preserve">AEE0179</t>
  </si>
  <si>
    <t xml:space="preserve">A1801.0337</t>
  </si>
  <si>
    <t xml:space="preserve">ADL0185</t>
  </si>
  <si>
    <t xml:space="preserve">A1801.0437</t>
  </si>
  <si>
    <t xml:space="preserve">ADL0231</t>
  </si>
  <si>
    <t xml:space="preserve">AEF0117</t>
  </si>
  <si>
    <t xml:space="preserve">A1802.0135</t>
  </si>
  <si>
    <t xml:space="preserve">AED0551</t>
  </si>
  <si>
    <t xml:space="preserve">A1802.0145</t>
  </si>
  <si>
    <t xml:space="preserve">AEC0061</t>
  </si>
  <si>
    <t xml:space="preserve">AEF0118</t>
  </si>
  <si>
    <t xml:space="preserve">A1802.0155</t>
  </si>
  <si>
    <t xml:space="preserve">AED0552</t>
  </si>
  <si>
    <t xml:space="preserve">A1802.0165</t>
  </si>
  <si>
    <t xml:space="preserve">AEE0431</t>
  </si>
  <si>
    <t xml:space="preserve">A1802.0175</t>
  </si>
  <si>
    <t xml:space="preserve">AEC0064</t>
  </si>
  <si>
    <t xml:space="preserve">AEF0119</t>
  </si>
  <si>
    <t xml:space="preserve">A1802.0185</t>
  </si>
  <si>
    <t xml:space="preserve">AEE0432</t>
  </si>
  <si>
    <t xml:space="preserve">A1802.0195</t>
  </si>
  <si>
    <t xml:space="preserve">AEE0433</t>
  </si>
  <si>
    <t xml:space="preserve">A1802.0405</t>
  </si>
  <si>
    <t xml:space="preserve">AEF0120</t>
  </si>
  <si>
    <t xml:space="preserve">A1802.0425</t>
  </si>
  <si>
    <t xml:space="preserve">AEE0434</t>
  </si>
  <si>
    <t xml:space="preserve">A1802.0445</t>
  </si>
  <si>
    <t xml:space="preserve">AEE0435</t>
  </si>
  <si>
    <t xml:space="preserve">A1803.0608</t>
  </si>
  <si>
    <t xml:space="preserve">AEF0065</t>
  </si>
  <si>
    <t xml:space="preserve">A1803.0708</t>
  </si>
  <si>
    <t xml:space="preserve">AED0553</t>
  </si>
  <si>
    <t xml:space="preserve">A1803.0710</t>
  </si>
  <si>
    <t xml:space="preserve">AEE0327</t>
  </si>
  <si>
    <t xml:space="preserve">AEE0437</t>
  </si>
  <si>
    <t xml:space="preserve">A1803.0808</t>
  </si>
  <si>
    <t xml:space="preserve">AED0554</t>
  </si>
  <si>
    <t xml:space="preserve">A1803.0810</t>
  </si>
  <si>
    <t xml:space="preserve">AED0555</t>
  </si>
  <si>
    <t xml:space="preserve">A1803.0910</t>
  </si>
  <si>
    <t xml:space="preserve">AEE0438</t>
  </si>
  <si>
    <t xml:space="preserve">A1804.04</t>
  </si>
  <si>
    <t xml:space="preserve">AEF0535</t>
  </si>
  <si>
    <t xml:space="preserve">A1805.01</t>
  </si>
  <si>
    <t xml:space="preserve">AED0171</t>
  </si>
  <si>
    <t xml:space="preserve">A1805.02</t>
  </si>
  <si>
    <t xml:space="preserve">AEE0441</t>
  </si>
  <si>
    <t xml:space="preserve">A1806.5481</t>
  </si>
  <si>
    <t xml:space="preserve">AED0082</t>
  </si>
  <si>
    <t xml:space="preserve">A1806.5482</t>
  </si>
  <si>
    <t xml:space="preserve">AEA0082</t>
  </si>
  <si>
    <t xml:space="preserve">A1806.6581</t>
  </si>
  <si>
    <t xml:space="preserve">AEA0081</t>
  </si>
  <si>
    <t xml:space="preserve">A1806.6582</t>
  </si>
  <si>
    <t xml:space="preserve">ADL0348</t>
  </si>
  <si>
    <t xml:space="preserve">A1807.1060</t>
  </si>
  <si>
    <t xml:space="preserve">AEE0442</t>
  </si>
  <si>
    <t xml:space="preserve">B0701.060s</t>
  </si>
  <si>
    <t xml:space="preserve">AEE0061</t>
  </si>
  <si>
    <t xml:space="preserve">B0701.070S</t>
  </si>
  <si>
    <t xml:space="preserve">AEA0244</t>
  </si>
  <si>
    <t xml:space="preserve">B0701.075S</t>
  </si>
  <si>
    <t xml:space="preserve">AEA0245</t>
  </si>
  <si>
    <t xml:space="preserve">B0701.080S</t>
  </si>
  <si>
    <t xml:space="preserve">AEA0246</t>
  </si>
  <si>
    <t xml:space="preserve">B0701.085S</t>
  </si>
  <si>
    <t xml:space="preserve">AEA0247</t>
  </si>
  <si>
    <t xml:space="preserve">B0701.090S</t>
  </si>
  <si>
    <t xml:space="preserve">AEA0248</t>
  </si>
  <si>
    <t xml:space="preserve">B0701.095S</t>
  </si>
  <si>
    <t xml:space="preserve">AEA0249</t>
  </si>
  <si>
    <t xml:space="preserve">B0701.100S</t>
  </si>
  <si>
    <t xml:space="preserve">AEA0250</t>
  </si>
  <si>
    <t xml:space="preserve">B0710.1352s</t>
  </si>
  <si>
    <t xml:space="preserve">AED0217</t>
  </si>
  <si>
    <t xml:space="preserve">AEF0195</t>
  </si>
  <si>
    <t xml:space="preserve">B0710.1353s</t>
  </si>
  <si>
    <t xml:space="preserve">AED0218</t>
  </si>
  <si>
    <t xml:space="preserve">AEF0196</t>
  </si>
  <si>
    <t xml:space="preserve">B0710.1354s</t>
  </si>
  <si>
    <t xml:space="preserve">ADL0150</t>
  </si>
  <si>
    <t xml:space="preserve">AED0220</t>
  </si>
  <si>
    <t xml:space="preserve">AEF0197</t>
  </si>
  <si>
    <t xml:space="preserve">B0710.1355s</t>
  </si>
  <si>
    <t xml:space="preserve">AED0211</t>
  </si>
  <si>
    <t xml:space="preserve">B0712.1352s</t>
  </si>
  <si>
    <t xml:space="preserve">AED0221</t>
  </si>
  <si>
    <t xml:space="preserve">B0712.1353s</t>
  </si>
  <si>
    <t xml:space="preserve">AED0222</t>
  </si>
  <si>
    <t xml:space="preserve">B0712.1354s</t>
  </si>
  <si>
    <t xml:space="preserve">AED0223</t>
  </si>
  <si>
    <t xml:space="preserve">AEF0198</t>
  </si>
  <si>
    <t xml:space="preserve">B1105.1015s</t>
  </si>
  <si>
    <t xml:space="preserve">ADF0352</t>
  </si>
  <si>
    <t xml:space="preserve">B1105.1215s</t>
  </si>
  <si>
    <t xml:space="preserve">ADF0516</t>
  </si>
  <si>
    <t xml:space="preserve">B1105.1515s</t>
  </si>
  <si>
    <t xml:space="preserve">ADF0353</t>
  </si>
  <si>
    <t xml:space="preserve">B1105.1615s</t>
  </si>
  <si>
    <t xml:space="preserve">AEE0299</t>
  </si>
  <si>
    <t xml:space="preserve">B1105.1815s</t>
  </si>
  <si>
    <t xml:space="preserve">ADF0517</t>
  </si>
  <si>
    <t xml:space="preserve">B1105.2015s</t>
  </si>
  <si>
    <t xml:space="preserve">ADF0518</t>
  </si>
  <si>
    <t xml:space="preserve">B1105.3015s</t>
  </si>
  <si>
    <t xml:space="preserve">AEE0301</t>
  </si>
  <si>
    <t xml:space="preserve">H0209.3601</t>
  </si>
  <si>
    <t xml:space="preserve">ADK0080</t>
  </si>
  <si>
    <t xml:space="preserve">ADK0446</t>
  </si>
  <si>
    <t xml:space="preserve">ADK0447</t>
  </si>
  <si>
    <t xml:space="preserve">ADK0448</t>
  </si>
  <si>
    <t xml:space="preserve">ADL0214</t>
  </si>
  <si>
    <t xml:space="preserve">ADL0215</t>
  </si>
  <si>
    <t xml:space="preserve">ADL0216</t>
  </si>
  <si>
    <t xml:space="preserve">ADL0217</t>
  </si>
  <si>
    <t xml:space="preserve">AEB0044</t>
  </si>
  <si>
    <t xml:space="preserve">AEB0045</t>
  </si>
  <si>
    <t xml:space="preserve">AEC0215</t>
  </si>
  <si>
    <t xml:space="preserve">AEC0216</t>
  </si>
  <si>
    <t xml:space="preserve">H0209.3801</t>
  </si>
  <si>
    <t xml:space="preserve">ADK0449</t>
  </si>
  <si>
    <t xml:space="preserve">ADL0211</t>
  </si>
  <si>
    <t xml:space="preserve">AEB0523</t>
  </si>
  <si>
    <t xml:space="preserve">AEB0046</t>
  </si>
  <si>
    <t xml:space="preserve">AEB0047</t>
  </si>
  <si>
    <t xml:space="preserve">H0209.3802</t>
  </si>
  <si>
    <t xml:space="preserve">AEA0005</t>
  </si>
  <si>
    <t xml:space="preserve">ADL0283</t>
  </si>
  <si>
    <t xml:space="preserve">H0209.3803</t>
  </si>
  <si>
    <t xml:space="preserve">ADK0451</t>
  </si>
  <si>
    <t xml:space="preserve">ADK0565</t>
  </si>
  <si>
    <t xml:space="preserve">ADL0284</t>
  </si>
  <si>
    <t xml:space="preserve">AEC0218</t>
  </si>
  <si>
    <t xml:space="preserve">AEC0217</t>
  </si>
  <si>
    <t xml:space="preserve">AEC0219</t>
  </si>
  <si>
    <t xml:space="preserve">H0209.3804</t>
  </si>
  <si>
    <t xml:space="preserve">AEC0220</t>
  </si>
  <si>
    <t xml:space="preserve">AEC0073</t>
  </si>
  <si>
    <t xml:space="preserve">AEC0222</t>
  </si>
  <si>
    <t xml:space="preserve">AEC0221</t>
  </si>
  <si>
    <t xml:space="preserve">H0212.1358</t>
  </si>
  <si>
    <t xml:space="preserve">ADL0254</t>
  </si>
  <si>
    <t xml:space="preserve">AEC0254</t>
  </si>
  <si>
    <t xml:space="preserve">H0212.1359</t>
  </si>
  <si>
    <t xml:space="preserve">ADL0014</t>
  </si>
  <si>
    <t xml:space="preserve">H0212.1360</t>
  </si>
  <si>
    <t xml:space="preserve">ADL0273</t>
  </si>
  <si>
    <t xml:space="preserve">ADL0255</t>
  </si>
  <si>
    <t xml:space="preserve">AEC0255</t>
  </si>
  <si>
    <t xml:space="preserve">AEC0256</t>
  </si>
  <si>
    <t xml:space="preserve">AEA0008</t>
  </si>
  <si>
    <t xml:space="preserve">H0212.1361</t>
  </si>
  <si>
    <t xml:space="preserve">ADL0256</t>
  </si>
  <si>
    <t xml:space="preserve">H0212.1362</t>
  </si>
  <si>
    <t xml:space="preserve">ADL0257</t>
  </si>
  <si>
    <t xml:space="preserve">ADL0274</t>
  </si>
  <si>
    <t xml:space="preserve">AEC0257</t>
  </si>
  <si>
    <t xml:space="preserve">H0212.1363</t>
  </si>
  <si>
    <t xml:space="preserve">AEC0258</t>
  </si>
  <si>
    <t xml:space="preserve">AEB0522</t>
  </si>
  <si>
    <t xml:space="preserve">H0212.1364</t>
  </si>
  <si>
    <t xml:space="preserve">AEC0259</t>
  </si>
  <si>
    <t xml:space="preserve">H0306.0639</t>
  </si>
  <si>
    <t xml:space="preserve">AEA0011</t>
  </si>
  <si>
    <t xml:space="preserve">ADK0377</t>
  </si>
  <si>
    <t xml:space="preserve">AEB0505</t>
  </si>
  <si>
    <t xml:space="preserve">H0306.0641</t>
  </si>
  <si>
    <t xml:space="preserve">ADK0374</t>
  </si>
  <si>
    <t xml:space="preserve">ADJ0225</t>
  </si>
  <si>
    <t xml:space="preserve">AEA0012</t>
  </si>
  <si>
    <t xml:space="preserve">ADL0106</t>
  </si>
  <si>
    <t xml:space="preserve">ADK0375</t>
  </si>
  <si>
    <t xml:space="preserve">ADL0107</t>
  </si>
  <si>
    <t xml:space="preserve">AEB0507</t>
  </si>
  <si>
    <t xml:space="preserve">H0306.0643</t>
  </si>
  <si>
    <t xml:space="preserve">AEA0014</t>
  </si>
  <si>
    <t xml:space="preserve">AEB0509</t>
  </si>
  <si>
    <t xml:space="preserve">ADL0109</t>
  </si>
  <si>
    <t xml:space="preserve">AEB0508</t>
  </si>
  <si>
    <t xml:space="preserve">ADJ0226</t>
  </si>
  <si>
    <t xml:space="preserve">AEB0510</t>
  </si>
  <si>
    <t xml:space="preserve">H0306.0645</t>
  </si>
  <si>
    <t xml:space="preserve">ADJ0227</t>
  </si>
  <si>
    <t xml:space="preserve">AEA0016</t>
  </si>
  <si>
    <t xml:space="preserve">ADJ0241</t>
  </si>
  <si>
    <t xml:space="preserve">ADK0444</t>
  </si>
  <si>
    <t xml:space="preserve">ADL0111</t>
  </si>
  <si>
    <t xml:space="preserve">AEB0512</t>
  </si>
  <si>
    <t xml:space="preserve">ADJ0193</t>
  </si>
  <si>
    <t xml:space="preserve">ADL0110</t>
  </si>
  <si>
    <t xml:space="preserve">AEA0015</t>
  </si>
  <si>
    <t xml:space="preserve">AEB0514</t>
  </si>
  <si>
    <t xml:space="preserve">ADC1651</t>
  </si>
  <si>
    <t xml:space="preserve">H0306.0647</t>
  </si>
  <si>
    <t xml:space="preserve">ADK0376</t>
  </si>
  <si>
    <t xml:space="preserve">ADJ0228</t>
  </si>
  <si>
    <t xml:space="preserve">ADJ0229</t>
  </si>
  <si>
    <t xml:space="preserve">ADJ0194</t>
  </si>
  <si>
    <t xml:space="preserve">AEB0516</t>
  </si>
  <si>
    <t xml:space="preserve">H0306.0649</t>
  </si>
  <si>
    <t xml:space="preserve">ADJ0230</t>
  </si>
  <si>
    <t xml:space="preserve">ADJ0196</t>
  </si>
  <si>
    <t xml:space="preserve">ADJ0231</t>
  </si>
  <si>
    <t xml:space="preserve">ADL0113</t>
  </si>
  <si>
    <t xml:space="preserve">ADJ0197</t>
  </si>
  <si>
    <t xml:space="preserve">H0306.0651</t>
  </si>
  <si>
    <t xml:space="preserve">ADJ0199</t>
  </si>
  <si>
    <t xml:space="preserve">ADJ0198</t>
  </si>
  <si>
    <t xml:space="preserve">AEB0518</t>
  </si>
  <si>
    <t xml:space="preserve">AEB0519</t>
  </si>
  <si>
    <t xml:space="preserve">H0306.0653</t>
  </si>
  <si>
    <t xml:space="preserve">AEB0521</t>
  </si>
  <si>
    <t xml:space="preserve">AEB0520</t>
  </si>
  <si>
    <t xml:space="preserve">H0308.008</t>
  </si>
  <si>
    <t xml:space="preserve">ADK0590</t>
  </si>
  <si>
    <t xml:space="preserve">AEE0177</t>
  </si>
  <si>
    <t xml:space="preserve">AEF0020</t>
  </si>
  <si>
    <t xml:space="preserve">H0308.010</t>
  </si>
  <si>
    <t xml:space="preserve">ADK0591</t>
  </si>
  <si>
    <t xml:space="preserve">ADL0346</t>
  </si>
  <si>
    <t xml:space="preserve">H0308.012</t>
  </si>
  <si>
    <t xml:space="preserve">ADK0592</t>
  </si>
  <si>
    <t xml:space="preserve">ADL0347</t>
  </si>
  <si>
    <t xml:space="preserve">H0308.014</t>
  </si>
  <si>
    <t xml:space="preserve">ADK0593</t>
  </si>
  <si>
    <t xml:space="preserve">AEE0178</t>
  </si>
  <si>
    <t xml:space="preserve">AEF0023</t>
  </si>
  <si>
    <t xml:space="preserve">H0309.01</t>
  </si>
  <si>
    <t xml:space="preserve">ADL0261</t>
  </si>
  <si>
    <t xml:space="preserve">AED0054</t>
  </si>
  <si>
    <t xml:space="preserve">AED0055</t>
  </si>
  <si>
    <t xml:space="preserve">AEF0014</t>
  </si>
  <si>
    <t xml:space="preserve">AEF0013</t>
  </si>
  <si>
    <t xml:space="preserve">H0407.2120</t>
  </si>
  <si>
    <t xml:space="preserve">ADJ0354</t>
  </si>
  <si>
    <t xml:space="preserve">ADJ0355</t>
  </si>
  <si>
    <t xml:space="preserve">ADL0206</t>
  </si>
  <si>
    <t xml:space="preserve">ADL0207</t>
  </si>
  <si>
    <t xml:space="preserve">AEA0174</t>
  </si>
  <si>
    <t xml:space="preserve">H0407.2200</t>
  </si>
  <si>
    <t xml:space="preserve">ADJ0356</t>
  </si>
  <si>
    <t xml:space="preserve">ADL0208</t>
  </si>
  <si>
    <t xml:space="preserve">ADL0209</t>
  </si>
  <si>
    <t xml:space="preserve">AEA0175</t>
  </si>
  <si>
    <t xml:space="preserve">H0407.2235</t>
  </si>
  <si>
    <t xml:space="preserve">ADL0210</t>
  </si>
  <si>
    <t xml:space="preserve">AEA0176</t>
  </si>
  <si>
    <t xml:space="preserve">AEE0814</t>
  </si>
  <si>
    <t xml:space="preserve">H0407.2735</t>
  </si>
  <si>
    <t xml:space="preserve">ADL0285</t>
  </si>
  <si>
    <t xml:space="preserve">ADL0288</t>
  </si>
  <si>
    <t xml:space="preserve">AEA0177</t>
  </si>
  <si>
    <t xml:space="preserve">ADI0351</t>
  </si>
  <si>
    <t xml:space="preserve">H0407.2800</t>
  </si>
  <si>
    <t xml:space="preserve">ADL0289</t>
  </si>
  <si>
    <t xml:space="preserve">ADL0286</t>
  </si>
  <si>
    <t xml:space="preserve">AEA0178</t>
  </si>
  <si>
    <t xml:space="preserve">AEC0309</t>
  </si>
  <si>
    <t xml:space="preserve">H0407.2835</t>
  </si>
  <si>
    <t xml:space="preserve">ADC1659</t>
  </si>
  <si>
    <t xml:space="preserve">ADI0353</t>
  </si>
  <si>
    <t xml:space="preserve">ADL0287</t>
  </si>
  <si>
    <t xml:space="preserve">AEA0179</t>
  </si>
  <si>
    <t xml:space="preserve">H0407.2875</t>
  </si>
  <si>
    <t xml:space="preserve">ADJ0404</t>
  </si>
  <si>
    <t xml:space="preserve">AEE0180</t>
  </si>
  <si>
    <t xml:space="preserve">H0407.2900</t>
  </si>
  <si>
    <t xml:space="preserve">AEE0181</t>
  </si>
  <si>
    <t xml:space="preserve">K0201.01s</t>
  </si>
  <si>
    <t xml:space="preserve">AED0539</t>
  </si>
  <si>
    <t xml:space="preserve">K0202.01S</t>
  </si>
  <si>
    <t xml:space="preserve">AEB0066</t>
  </si>
  <si>
    <t xml:space="preserve">Product Category</t>
  </si>
  <si>
    <t xml:space="preserve">Product Type</t>
  </si>
  <si>
    <t xml:space="preserve">UOM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</si>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</sst>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0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F2" activeCellId="0" sqref="F2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62.67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7.63"/>
    <col collapsed="false" customWidth="true" hidden="false" outlineLevel="0" max="6" min="6" style="1" width="46.5"/>
    <col collapsed="false" customWidth="false" hidden="false" outlineLevel="0" max="1019" min="7" style="1" width="11.54"/>
  </cols>
  <sheetData>
    <row r="1" customFormat="false" ht="66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4" t="s">
        <v>5</v>
      </c>
    </row>
    <row r="2" customFormat="false" ht="38.6" hidden="false" customHeight="false" outlineLevel="0" collapsed="false">
      <c r="A2" s="5" t="s">
        <v>6</v>
      </c>
      <c r="B2" s="5" t="s">
        <v>7</v>
      </c>
      <c r="C2" s="6" t="n">
        <f aca="false">3-1-1</f>
        <v>1</v>
      </c>
      <c r="D2" s="7" t="n">
        <v>45093</v>
      </c>
      <c r="E2" s="8" t="n">
        <f aca="false">IF(F2="Sterile",D2+1826, "NA")</f>
        <v>46919</v>
      </c>
      <c r="F2" s="9" t="s">
        <v>8</v>
      </c>
    </row>
    <row r="3" customFormat="false" ht="38.6" hidden="false" customHeight="false" outlineLevel="0" collapsed="false">
      <c r="A3" s="5" t="s">
        <v>6</v>
      </c>
      <c r="B3" s="5" t="s">
        <v>9</v>
      </c>
      <c r="C3" s="6" t="n">
        <f aca="false">2</f>
        <v>2</v>
      </c>
      <c r="D3" s="7" t="n">
        <v>45098</v>
      </c>
      <c r="E3" s="8" t="n">
        <f aca="false">IF(F3="Sterile",D3+1826, "NA")</f>
        <v>46924</v>
      </c>
      <c r="F3" s="9" t="s">
        <v>8</v>
      </c>
    </row>
    <row r="4" customFormat="false" ht="38.6" hidden="false" customHeight="false" outlineLevel="0" collapsed="false">
      <c r="A4" s="10" t="s">
        <v>10</v>
      </c>
      <c r="B4" s="5" t="s">
        <v>11</v>
      </c>
      <c r="C4" s="6" t="n">
        <f aca="false">1</f>
        <v>1</v>
      </c>
      <c r="D4" s="7" t="n">
        <v>45043</v>
      </c>
      <c r="E4" s="8" t="n">
        <f aca="false">IF(F4="Sterile",D4+1826, "NA")</f>
        <v>46869</v>
      </c>
      <c r="F4" s="9" t="s">
        <v>8</v>
      </c>
    </row>
    <row r="5" customFormat="false" ht="38.6" hidden="false" customHeight="false" outlineLevel="0" collapsed="false">
      <c r="A5" s="5" t="s">
        <v>12</v>
      </c>
      <c r="B5" s="5" t="s">
        <v>13</v>
      </c>
      <c r="C5" s="6" t="n">
        <v>1</v>
      </c>
      <c r="D5" s="7" t="n">
        <v>45093</v>
      </c>
      <c r="E5" s="8" t="n">
        <f aca="false">IF(F5="Sterile",D5+1826, "NA")</f>
        <v>46919</v>
      </c>
      <c r="F5" s="9" t="s">
        <v>8</v>
      </c>
    </row>
    <row r="6" customFormat="false" ht="38.6" hidden="false" customHeight="false" outlineLevel="0" collapsed="false">
      <c r="A6" s="5" t="s">
        <v>12</v>
      </c>
      <c r="B6" s="5" t="s">
        <v>14</v>
      </c>
      <c r="C6" s="6" t="n">
        <f aca="false">17</f>
        <v>17</v>
      </c>
      <c r="D6" s="7" t="n">
        <v>45100</v>
      </c>
      <c r="E6" s="8" t="n">
        <f aca="false">IF(F6="Sterile",D6+1826, "NA")</f>
        <v>46926</v>
      </c>
      <c r="F6" s="9" t="s">
        <v>8</v>
      </c>
    </row>
    <row r="7" customFormat="false" ht="38.6" hidden="false" customHeight="false" outlineLevel="0" collapsed="false">
      <c r="A7" s="5" t="s">
        <v>15</v>
      </c>
      <c r="B7" s="5" t="s">
        <v>16</v>
      </c>
      <c r="C7" s="6" t="n">
        <f aca="false">11-1-1-2-1</f>
        <v>6</v>
      </c>
      <c r="D7" s="7" t="n">
        <v>45093</v>
      </c>
      <c r="E7" s="8" t="n">
        <f aca="false">IF(F7="Sterile",D7+1826, "NA")</f>
        <v>46919</v>
      </c>
      <c r="F7" s="9" t="s">
        <v>8</v>
      </c>
    </row>
    <row r="8" customFormat="false" ht="38.6" hidden="false" customHeight="false" outlineLevel="0" collapsed="false">
      <c r="A8" s="5" t="s">
        <v>15</v>
      </c>
      <c r="B8" s="5" t="s">
        <v>17</v>
      </c>
      <c r="C8" s="6" t="n">
        <f aca="false">4</f>
        <v>4</v>
      </c>
      <c r="D8" s="7" t="n">
        <v>45093</v>
      </c>
      <c r="E8" s="8" t="n">
        <f aca="false">IF(F8="Sterile",D8+1826, "NA")</f>
        <v>46919</v>
      </c>
      <c r="F8" s="9" t="s">
        <v>8</v>
      </c>
    </row>
    <row r="9" customFormat="false" ht="38.6" hidden="false" customHeight="false" outlineLevel="0" collapsed="false">
      <c r="A9" s="10" t="s">
        <v>18</v>
      </c>
      <c r="B9" s="5" t="s">
        <v>19</v>
      </c>
      <c r="C9" s="6" t="n">
        <f aca="false">1</f>
        <v>1</v>
      </c>
      <c r="D9" s="7" t="n">
        <v>45043</v>
      </c>
      <c r="E9" s="8" t="n">
        <f aca="false">IF(F9="Sterile",D9+1826, "NA")</f>
        <v>46869</v>
      </c>
      <c r="F9" s="9" t="s">
        <v>8</v>
      </c>
    </row>
    <row r="10" customFormat="false" ht="38.6" hidden="false" customHeight="false" outlineLevel="0" collapsed="false">
      <c r="A10" s="5" t="s">
        <v>18</v>
      </c>
      <c r="B10" s="5" t="s">
        <v>20</v>
      </c>
      <c r="C10" s="6" t="n">
        <f aca="false">5</f>
        <v>5</v>
      </c>
      <c r="D10" s="7" t="n">
        <v>45093</v>
      </c>
      <c r="E10" s="8" t="n">
        <f aca="false">IF(F10="Sterile",D10+1826, "NA")</f>
        <v>46919</v>
      </c>
      <c r="F10" s="9" t="s">
        <v>8</v>
      </c>
    </row>
    <row r="11" customFormat="false" ht="38.6" hidden="false" customHeight="false" outlineLevel="0" collapsed="false">
      <c r="A11" s="5" t="s">
        <v>21</v>
      </c>
      <c r="B11" s="5" t="s">
        <v>22</v>
      </c>
      <c r="C11" s="6" t="n">
        <f aca="false">4-1</f>
        <v>3</v>
      </c>
      <c r="D11" s="7" t="n">
        <v>45080</v>
      </c>
      <c r="E11" s="8" t="n">
        <f aca="false">IF(F11="Sterile",D11+1826, "NA")</f>
        <v>46906</v>
      </c>
      <c r="F11" s="9" t="s">
        <v>8</v>
      </c>
    </row>
    <row r="12" customFormat="false" ht="38.6" hidden="false" customHeight="false" outlineLevel="0" collapsed="false">
      <c r="A12" s="10" t="s">
        <v>23</v>
      </c>
      <c r="B12" s="5" t="s">
        <v>24</v>
      </c>
      <c r="C12" s="6" t="n">
        <f aca="false">5</f>
        <v>5</v>
      </c>
      <c r="D12" s="7" t="n">
        <v>45043</v>
      </c>
      <c r="E12" s="8" t="n">
        <f aca="false">IF(F12="Sterile",D12+1826, "NA")</f>
        <v>46869</v>
      </c>
      <c r="F12" s="9" t="s">
        <v>8</v>
      </c>
    </row>
    <row r="13" customFormat="false" ht="38.6" hidden="false" customHeight="false" outlineLevel="0" collapsed="false">
      <c r="A13" s="5" t="s">
        <v>25</v>
      </c>
      <c r="B13" s="5" t="s">
        <v>26</v>
      </c>
      <c r="C13" s="6" t="n">
        <f aca="false">8-1-2-2</f>
        <v>3</v>
      </c>
      <c r="D13" s="7" t="n">
        <v>45098</v>
      </c>
      <c r="E13" s="8" t="n">
        <f aca="false">IF(F13="Sterile",D13+1826, "NA")</f>
        <v>46924</v>
      </c>
      <c r="F13" s="9" t="s">
        <v>8</v>
      </c>
    </row>
    <row r="14" customFormat="false" ht="38.6" hidden="false" customHeight="false" outlineLevel="0" collapsed="false">
      <c r="A14" s="10" t="s">
        <v>27</v>
      </c>
      <c r="B14" s="5" t="s">
        <v>28</v>
      </c>
      <c r="C14" s="6" t="n">
        <f aca="false">6</f>
        <v>6</v>
      </c>
      <c r="D14" s="7" t="n">
        <v>45042</v>
      </c>
      <c r="E14" s="8" t="n">
        <f aca="false">IF(F14="Sterile",D14+1826, "NA")</f>
        <v>46868</v>
      </c>
      <c r="F14" s="9" t="s">
        <v>8</v>
      </c>
    </row>
    <row r="15" customFormat="false" ht="38.6" hidden="false" customHeight="false" outlineLevel="0" collapsed="false">
      <c r="A15" s="10" t="s">
        <v>27</v>
      </c>
      <c r="B15" s="5" t="s">
        <v>29</v>
      </c>
      <c r="C15" s="6" t="n">
        <f aca="false">1</f>
        <v>1</v>
      </c>
      <c r="D15" s="7" t="n">
        <v>45043</v>
      </c>
      <c r="E15" s="8" t="n">
        <f aca="false">IF(F15="Sterile",D15+1826, "NA")</f>
        <v>46869</v>
      </c>
      <c r="F15" s="9" t="s">
        <v>8</v>
      </c>
    </row>
    <row r="16" customFormat="false" ht="38.6" hidden="false" customHeight="false" outlineLevel="0" collapsed="false">
      <c r="A16" s="10" t="s">
        <v>30</v>
      </c>
      <c r="B16" s="5" t="s">
        <v>31</v>
      </c>
      <c r="C16" s="6" t="n">
        <f aca="false">9-1</f>
        <v>8</v>
      </c>
      <c r="D16" s="7" t="n">
        <v>45042</v>
      </c>
      <c r="E16" s="8" t="n">
        <f aca="false">IF(F16="Sterile",D16+1826, "NA")</f>
        <v>46868</v>
      </c>
      <c r="F16" s="9" t="s">
        <v>8</v>
      </c>
    </row>
    <row r="17" customFormat="false" ht="38.6" hidden="false" customHeight="false" outlineLevel="0" collapsed="false">
      <c r="A17" s="10" t="s">
        <v>30</v>
      </c>
      <c r="B17" s="5" t="s">
        <v>32</v>
      </c>
      <c r="C17" s="6" t="n">
        <f aca="false">2</f>
        <v>2</v>
      </c>
      <c r="D17" s="7" t="n">
        <v>45042</v>
      </c>
      <c r="E17" s="8" t="n">
        <f aca="false">IF(F17="Sterile",D17+1826, "NA")</f>
        <v>46868</v>
      </c>
      <c r="F17" s="9" t="s">
        <v>8</v>
      </c>
    </row>
    <row r="18" customFormat="false" ht="38.6" hidden="false" customHeight="false" outlineLevel="0" collapsed="false">
      <c r="A18" s="5" t="s">
        <v>33</v>
      </c>
      <c r="B18" s="5" t="s">
        <v>34</v>
      </c>
      <c r="C18" s="6" t="n">
        <f aca="false">13+1-2-2-3-2-1-1-2</f>
        <v>1</v>
      </c>
      <c r="D18" s="7" t="n">
        <v>45056</v>
      </c>
      <c r="E18" s="8" t="n">
        <f aca="false">IF(F18="Sterile",D18+1826, "NA")</f>
        <v>46882</v>
      </c>
      <c r="F18" s="9" t="s">
        <v>8</v>
      </c>
    </row>
    <row r="19" customFormat="false" ht="38.6" hidden="false" customHeight="false" outlineLevel="0" collapsed="false">
      <c r="A19" s="5" t="s">
        <v>33</v>
      </c>
      <c r="B19" s="5" t="s">
        <v>35</v>
      </c>
      <c r="C19" s="6" t="n">
        <f aca="false">11</f>
        <v>11</v>
      </c>
      <c r="D19" s="7" t="n">
        <v>45092</v>
      </c>
      <c r="E19" s="8" t="n">
        <f aca="false">IF(F19="Sterile",D19+1826, "NA")</f>
        <v>46918</v>
      </c>
      <c r="F19" s="9" t="s">
        <v>8</v>
      </c>
    </row>
    <row r="20" customFormat="false" ht="38.6" hidden="false" customHeight="false" outlineLevel="0" collapsed="false">
      <c r="A20" s="5" t="s">
        <v>33</v>
      </c>
      <c r="B20" s="5" t="s">
        <v>36</v>
      </c>
      <c r="C20" s="6" t="n">
        <v>1</v>
      </c>
      <c r="D20" s="7" t="n">
        <v>45093</v>
      </c>
      <c r="E20" s="8" t="n">
        <f aca="false">IF(F20="Sterile",D20+1826, "NA")</f>
        <v>46919</v>
      </c>
      <c r="F20" s="9" t="s">
        <v>8</v>
      </c>
    </row>
    <row r="21" customFormat="false" ht="38.6" hidden="false" customHeight="false" outlineLevel="0" collapsed="false">
      <c r="A21" s="5" t="s">
        <v>37</v>
      </c>
      <c r="B21" s="5" t="s">
        <v>38</v>
      </c>
      <c r="C21" s="6" t="n">
        <f aca="false">20</f>
        <v>20</v>
      </c>
      <c r="D21" s="7" t="n">
        <v>45130</v>
      </c>
      <c r="E21" s="8" t="n">
        <f aca="false">IF(F21="Sterile",D21+1826, "NA")</f>
        <v>46956</v>
      </c>
      <c r="F21" s="9" t="s">
        <v>8</v>
      </c>
    </row>
    <row r="22" customFormat="false" ht="38.6" hidden="false" customHeight="false" outlineLevel="0" collapsed="false">
      <c r="A22" s="5" t="s">
        <v>37</v>
      </c>
      <c r="B22" s="5" t="s">
        <v>39</v>
      </c>
      <c r="C22" s="6" t="n">
        <f aca="false">12</f>
        <v>12</v>
      </c>
      <c r="D22" s="7" t="n">
        <v>45130</v>
      </c>
      <c r="E22" s="8" t="n">
        <f aca="false">IF(F22="Sterile",D22+1826, "NA")</f>
        <v>46956</v>
      </c>
      <c r="F22" s="9" t="s">
        <v>8</v>
      </c>
    </row>
    <row r="23" customFormat="false" ht="38.6" hidden="false" customHeight="false" outlineLevel="0" collapsed="false">
      <c r="A23" s="5" t="s">
        <v>40</v>
      </c>
      <c r="B23" s="5" t="s">
        <v>41</v>
      </c>
      <c r="C23" s="6" t="n">
        <f aca="false">4</f>
        <v>4</v>
      </c>
      <c r="D23" s="7" t="n">
        <v>45093</v>
      </c>
      <c r="E23" s="8" t="n">
        <f aca="false">IF(F23="Sterile",D23+1826, "NA")</f>
        <v>46919</v>
      </c>
      <c r="F23" s="9" t="s">
        <v>8</v>
      </c>
    </row>
    <row r="24" customFormat="false" ht="38.6" hidden="false" customHeight="false" outlineLevel="0" collapsed="false">
      <c r="A24" s="5" t="s">
        <v>40</v>
      </c>
      <c r="B24" s="5" t="s">
        <v>42</v>
      </c>
      <c r="C24" s="6" t="n">
        <f aca="false">12</f>
        <v>12</v>
      </c>
      <c r="D24" s="7" t="n">
        <v>45130</v>
      </c>
      <c r="E24" s="8" t="n">
        <f aca="false">IF(F24="Sterile",D24+1826, "NA")</f>
        <v>46956</v>
      </c>
      <c r="F24" s="9" t="s">
        <v>8</v>
      </c>
    </row>
    <row r="25" customFormat="false" ht="38.6" hidden="false" customHeight="false" outlineLevel="0" collapsed="false">
      <c r="A25" s="5" t="s">
        <v>43</v>
      </c>
      <c r="B25" s="5" t="s">
        <v>44</v>
      </c>
      <c r="C25" s="6" t="n">
        <f aca="false">18-1-1</f>
        <v>16</v>
      </c>
      <c r="D25" s="7" t="n">
        <v>45130</v>
      </c>
      <c r="E25" s="8" t="n">
        <f aca="false">IF(F25="Sterile",D25+1826, "NA")</f>
        <v>46956</v>
      </c>
      <c r="F25" s="9" t="s">
        <v>8</v>
      </c>
    </row>
    <row r="26" customFormat="false" ht="38.6" hidden="false" customHeight="false" outlineLevel="0" collapsed="false">
      <c r="A26" s="5" t="s">
        <v>43</v>
      </c>
      <c r="B26" s="5" t="s">
        <v>45</v>
      </c>
      <c r="C26" s="6" t="n">
        <f aca="false">8</f>
        <v>8</v>
      </c>
      <c r="D26" s="7" t="n">
        <v>45130</v>
      </c>
      <c r="E26" s="8" t="n">
        <f aca="false">IF(F26="Sterile",D26+1826, "NA")</f>
        <v>46956</v>
      </c>
      <c r="F26" s="9" t="s">
        <v>8</v>
      </c>
    </row>
    <row r="27" customFormat="false" ht="38.6" hidden="false" customHeight="false" outlineLevel="0" collapsed="false">
      <c r="A27" s="10" t="s">
        <v>46</v>
      </c>
      <c r="B27" s="5" t="s">
        <v>47</v>
      </c>
      <c r="C27" s="6" t="n">
        <f aca="false">10+20-2-5-4-1-4-1-4-2-1-5</f>
        <v>1</v>
      </c>
      <c r="D27" s="7" t="n">
        <v>44945</v>
      </c>
      <c r="E27" s="8" t="n">
        <f aca="false">IF(F27="Sterile",D27+1826, "NA")</f>
        <v>46771</v>
      </c>
      <c r="F27" s="9" t="s">
        <v>8</v>
      </c>
    </row>
    <row r="28" customFormat="false" ht="38.6" hidden="false" customHeight="false" outlineLevel="0" collapsed="false">
      <c r="A28" s="5" t="s">
        <v>46</v>
      </c>
      <c r="B28" s="5" t="s">
        <v>48</v>
      </c>
      <c r="C28" s="6" t="n">
        <f aca="false">4-3</f>
        <v>1</v>
      </c>
      <c r="D28" s="7" t="n">
        <v>45066</v>
      </c>
      <c r="E28" s="8" t="n">
        <f aca="false">IF(F28="Sterile",D28+1826, "NA")</f>
        <v>46892</v>
      </c>
      <c r="F28" s="9" t="s">
        <v>8</v>
      </c>
    </row>
    <row r="29" customFormat="false" ht="38.6" hidden="false" customHeight="false" outlineLevel="0" collapsed="false">
      <c r="A29" s="5" t="s">
        <v>46</v>
      </c>
      <c r="B29" s="5" t="s">
        <v>49</v>
      </c>
      <c r="C29" s="6" t="n">
        <v>26</v>
      </c>
      <c r="D29" s="7" t="n">
        <v>45116</v>
      </c>
      <c r="E29" s="8" t="n">
        <f aca="false">IF(F29="Sterile",D29+1826, "NA")</f>
        <v>46942</v>
      </c>
      <c r="F29" s="9" t="s">
        <v>8</v>
      </c>
    </row>
    <row r="30" customFormat="false" ht="38.6" hidden="false" customHeight="false" outlineLevel="0" collapsed="false">
      <c r="A30" s="5" t="s">
        <v>46</v>
      </c>
      <c r="B30" s="5" t="s">
        <v>50</v>
      </c>
      <c r="C30" s="6" t="n">
        <f aca="false">14</f>
        <v>14</v>
      </c>
      <c r="D30" s="7" t="n">
        <v>45130</v>
      </c>
      <c r="E30" s="8" t="n">
        <f aca="false">IF(F30="Sterile",D30+1826, "NA")</f>
        <v>46956</v>
      </c>
      <c r="F30" s="9" t="s">
        <v>8</v>
      </c>
    </row>
    <row r="31" customFormat="false" ht="38.6" hidden="false" customHeight="false" outlineLevel="0" collapsed="false">
      <c r="A31" s="5" t="s">
        <v>51</v>
      </c>
      <c r="B31" s="5" t="s">
        <v>52</v>
      </c>
      <c r="C31" s="6" t="n">
        <f aca="false">1</f>
        <v>1</v>
      </c>
      <c r="D31" s="7" t="n">
        <v>45092</v>
      </c>
      <c r="E31" s="8" t="n">
        <f aca="false">IF(F31="Sterile",D31+1826, "NA")</f>
        <v>46918</v>
      </c>
      <c r="F31" s="9" t="s">
        <v>8</v>
      </c>
    </row>
    <row r="32" customFormat="false" ht="38.6" hidden="false" customHeight="false" outlineLevel="0" collapsed="false">
      <c r="A32" s="5" t="s">
        <v>51</v>
      </c>
      <c r="B32" s="5" t="s">
        <v>53</v>
      </c>
      <c r="C32" s="6" t="n">
        <f aca="false">4</f>
        <v>4</v>
      </c>
      <c r="D32" s="7" t="n">
        <v>45093</v>
      </c>
      <c r="E32" s="8" t="n">
        <f aca="false">IF(F32="Sterile",D32+1826, "NA")</f>
        <v>46919</v>
      </c>
      <c r="F32" s="9" t="s">
        <v>8</v>
      </c>
    </row>
    <row r="33" customFormat="false" ht="38.6" hidden="false" customHeight="false" outlineLevel="0" collapsed="false">
      <c r="A33" s="5" t="s">
        <v>51</v>
      </c>
      <c r="B33" s="5" t="s">
        <v>54</v>
      </c>
      <c r="C33" s="6" t="n">
        <f aca="false">10</f>
        <v>10</v>
      </c>
      <c r="D33" s="7" t="n">
        <v>45130</v>
      </c>
      <c r="E33" s="8" t="n">
        <f aca="false">IF(F33="Sterile",D33+1826, "NA")</f>
        <v>46956</v>
      </c>
      <c r="F33" s="9" t="s">
        <v>8</v>
      </c>
    </row>
    <row r="34" customFormat="false" ht="38.6" hidden="false" customHeight="false" outlineLevel="0" collapsed="false">
      <c r="A34" s="5" t="s">
        <v>55</v>
      </c>
      <c r="B34" s="5" t="s">
        <v>56</v>
      </c>
      <c r="C34" s="6" t="n">
        <f aca="false">12-1-3-1</f>
        <v>7</v>
      </c>
      <c r="D34" s="7" t="n">
        <v>45130</v>
      </c>
      <c r="E34" s="8" t="n">
        <f aca="false">IF(F34="Sterile",D34+1826, "NA")</f>
        <v>46956</v>
      </c>
      <c r="F34" s="9" t="s">
        <v>8</v>
      </c>
    </row>
    <row r="35" customFormat="false" ht="38.6" hidden="false" customHeight="false" outlineLevel="0" collapsed="false">
      <c r="A35" s="10" t="s">
        <v>57</v>
      </c>
      <c r="B35" s="5" t="s">
        <v>58</v>
      </c>
      <c r="C35" s="6" t="n">
        <f aca="false">8-1-1-1-1</f>
        <v>4</v>
      </c>
      <c r="D35" s="7" t="n">
        <v>44945</v>
      </c>
      <c r="E35" s="8" t="n">
        <f aca="false">IF(F35="Sterile",D35+1825, "NA")</f>
        <v>46770</v>
      </c>
      <c r="F35" s="9" t="s">
        <v>8</v>
      </c>
    </row>
    <row r="36" customFormat="false" ht="38.6" hidden="false" customHeight="false" outlineLevel="0" collapsed="false">
      <c r="A36" s="5" t="s">
        <v>57</v>
      </c>
      <c r="B36" s="5" t="s">
        <v>59</v>
      </c>
      <c r="C36" s="6" t="n">
        <f aca="false">7-1-2</f>
        <v>4</v>
      </c>
      <c r="D36" s="7" t="n">
        <v>45057</v>
      </c>
      <c r="E36" s="8" t="n">
        <f aca="false">IF(F36="Sterile",D36+1826, "NA")</f>
        <v>46883</v>
      </c>
      <c r="F36" s="9" t="s">
        <v>8</v>
      </c>
    </row>
    <row r="37" customFormat="false" ht="38.6" hidden="false" customHeight="false" outlineLevel="0" collapsed="false">
      <c r="A37" s="5" t="s">
        <v>57</v>
      </c>
      <c r="B37" s="5" t="s">
        <v>60</v>
      </c>
      <c r="C37" s="6" t="n">
        <f aca="false">7</f>
        <v>7</v>
      </c>
      <c r="D37" s="7" t="n">
        <v>45130</v>
      </c>
      <c r="E37" s="8" t="n">
        <f aca="false">IF(F37="Sterile",D37+1826, "NA")</f>
        <v>46956</v>
      </c>
      <c r="F37" s="9" t="s">
        <v>8</v>
      </c>
    </row>
    <row r="38" customFormat="false" ht="38.6" hidden="false" customHeight="false" outlineLevel="0" collapsed="false">
      <c r="A38" s="5" t="s">
        <v>61</v>
      </c>
      <c r="B38" s="5" t="s">
        <v>62</v>
      </c>
      <c r="C38" s="6" t="n">
        <v>1</v>
      </c>
      <c r="D38" s="7" t="n">
        <v>45092</v>
      </c>
      <c r="E38" s="8" t="n">
        <f aca="false">IF(F38="Sterile",D38+1826, "NA")</f>
        <v>46918</v>
      </c>
      <c r="F38" s="9" t="s">
        <v>8</v>
      </c>
    </row>
    <row r="39" customFormat="false" ht="38.6" hidden="false" customHeight="false" outlineLevel="0" collapsed="false">
      <c r="A39" s="5" t="s">
        <v>63</v>
      </c>
      <c r="B39" s="5" t="s">
        <v>64</v>
      </c>
      <c r="C39" s="6" t="n">
        <v>1</v>
      </c>
      <c r="D39" s="7" t="n">
        <v>44934</v>
      </c>
      <c r="E39" s="8" t="n">
        <f aca="false">IF(F39="Sterile",D39+1825, "NA")</f>
        <v>46759</v>
      </c>
      <c r="F39" s="9" t="s">
        <v>8</v>
      </c>
    </row>
    <row r="40" customFormat="false" ht="38.6" hidden="false" customHeight="false" outlineLevel="0" collapsed="false">
      <c r="A40" s="5" t="s">
        <v>63</v>
      </c>
      <c r="B40" s="5" t="s">
        <v>65</v>
      </c>
      <c r="C40" s="6" t="n">
        <f aca="false">10-2-1</f>
        <v>7</v>
      </c>
      <c r="D40" s="7" t="n">
        <v>45070</v>
      </c>
      <c r="E40" s="8" t="n">
        <f aca="false">IF(F40="Sterile",D40+1826, "NA")</f>
        <v>46896</v>
      </c>
      <c r="F40" s="9" t="s">
        <v>8</v>
      </c>
    </row>
    <row r="41" customFormat="false" ht="38.6" hidden="false" customHeight="false" outlineLevel="0" collapsed="false">
      <c r="A41" s="5" t="s">
        <v>63</v>
      </c>
      <c r="B41" s="5" t="s">
        <v>66</v>
      </c>
      <c r="C41" s="6" t="n">
        <f aca="false">17</f>
        <v>17</v>
      </c>
      <c r="D41" s="7" t="n">
        <v>45130</v>
      </c>
      <c r="E41" s="8" t="n">
        <f aca="false">IF(F41="Sterile",D41+1826, "NA")</f>
        <v>46956</v>
      </c>
      <c r="F41" s="9" t="s">
        <v>8</v>
      </c>
    </row>
    <row r="42" customFormat="false" ht="38.6" hidden="false" customHeight="false" outlineLevel="0" collapsed="false">
      <c r="A42" s="10" t="s">
        <v>67</v>
      </c>
      <c r="B42" s="5" t="s">
        <v>68</v>
      </c>
      <c r="C42" s="6" t="n">
        <f aca="false">15-2-1</f>
        <v>12</v>
      </c>
      <c r="D42" s="7" t="n">
        <v>44938</v>
      </c>
      <c r="E42" s="8" t="n">
        <f aca="false">IF(F42="Sterile",D42+1825, "NA")</f>
        <v>46763</v>
      </c>
      <c r="F42" s="9" t="s">
        <v>8</v>
      </c>
    </row>
    <row r="43" customFormat="false" ht="38.6" hidden="false" customHeight="false" outlineLevel="0" collapsed="false">
      <c r="A43" s="5" t="s">
        <v>67</v>
      </c>
      <c r="B43" s="5" t="s">
        <v>69</v>
      </c>
      <c r="C43" s="6" t="n">
        <f aca="false">10</f>
        <v>10</v>
      </c>
      <c r="D43" s="7" t="n">
        <v>45070</v>
      </c>
      <c r="E43" s="8" t="n">
        <f aca="false">IF(F43="Sterile",D43+1826, "NA")</f>
        <v>46896</v>
      </c>
      <c r="F43" s="9" t="s">
        <v>8</v>
      </c>
    </row>
    <row r="44" customFormat="false" ht="38.6" hidden="false" customHeight="false" outlineLevel="0" collapsed="false">
      <c r="A44" s="5" t="s">
        <v>67</v>
      </c>
      <c r="B44" s="5" t="s">
        <v>70</v>
      </c>
      <c r="C44" s="6" t="n">
        <f aca="false">20</f>
        <v>20</v>
      </c>
      <c r="D44" s="7" t="n">
        <v>45130</v>
      </c>
      <c r="E44" s="8" t="n">
        <f aca="false">IF(F44="Sterile",D44+1826, "NA")</f>
        <v>46956</v>
      </c>
      <c r="F44" s="9" t="s">
        <v>8</v>
      </c>
    </row>
    <row r="45" customFormat="false" ht="38.6" hidden="false" customHeight="false" outlineLevel="0" collapsed="false">
      <c r="A45" s="5" t="s">
        <v>67</v>
      </c>
      <c r="B45" s="5" t="s">
        <v>70</v>
      </c>
      <c r="C45" s="6" t="n">
        <f aca="false">6</f>
        <v>6</v>
      </c>
      <c r="D45" s="7" t="n">
        <v>45130</v>
      </c>
      <c r="E45" s="8" t="n">
        <f aca="false">IF(F45="Sterile",D45+1826, "NA")</f>
        <v>46956</v>
      </c>
      <c r="F45" s="9" t="s">
        <v>8</v>
      </c>
    </row>
    <row r="46" customFormat="false" ht="38.6" hidden="false" customHeight="false" outlineLevel="0" collapsed="false">
      <c r="A46" s="10" t="s">
        <v>71</v>
      </c>
      <c r="B46" s="5" t="s">
        <v>72</v>
      </c>
      <c r="C46" s="6" t="n">
        <f aca="false">5-1-1</f>
        <v>3</v>
      </c>
      <c r="D46" s="7" t="n">
        <v>44938</v>
      </c>
      <c r="E46" s="8" t="n">
        <f aca="false">IF(F46="Sterile",D46+1825, "NA")</f>
        <v>46763</v>
      </c>
      <c r="F46" s="9" t="s">
        <v>8</v>
      </c>
    </row>
    <row r="47" customFormat="false" ht="38.6" hidden="false" customHeight="false" outlineLevel="0" collapsed="false">
      <c r="A47" s="10" t="s">
        <v>71</v>
      </c>
      <c r="B47" s="5" t="s">
        <v>73</v>
      </c>
      <c r="C47" s="6" t="n">
        <f aca="false">3</f>
        <v>3</v>
      </c>
      <c r="D47" s="7" t="n">
        <v>44947</v>
      </c>
      <c r="E47" s="8" t="n">
        <f aca="false">IF(F47="Sterile",D47+1825, "NA")</f>
        <v>46772</v>
      </c>
      <c r="F47" s="9" t="s">
        <v>8</v>
      </c>
    </row>
    <row r="48" customFormat="false" ht="38.6" hidden="false" customHeight="false" outlineLevel="0" collapsed="false">
      <c r="A48" s="5" t="s">
        <v>71</v>
      </c>
      <c r="B48" s="5" t="s">
        <v>74</v>
      </c>
      <c r="C48" s="6" t="n">
        <f aca="false">10</f>
        <v>10</v>
      </c>
      <c r="D48" s="7" t="n">
        <v>45070</v>
      </c>
      <c r="E48" s="8" t="n">
        <f aca="false">IF(F48="Sterile",D48+1826, "NA")</f>
        <v>46896</v>
      </c>
      <c r="F48" s="9" t="s">
        <v>8</v>
      </c>
    </row>
    <row r="49" customFormat="false" ht="38.6" hidden="false" customHeight="false" outlineLevel="0" collapsed="false">
      <c r="A49" s="10" t="s">
        <v>75</v>
      </c>
      <c r="B49" s="5" t="s">
        <v>76</v>
      </c>
      <c r="C49" s="6" t="n">
        <v>1</v>
      </c>
      <c r="D49" s="7" t="n">
        <v>44938</v>
      </c>
      <c r="E49" s="8" t="n">
        <f aca="false">IF(F49="Sterile",D49+1825, "NA")</f>
        <v>46763</v>
      </c>
      <c r="F49" s="9" t="s">
        <v>8</v>
      </c>
    </row>
    <row r="50" customFormat="false" ht="38.6" hidden="false" customHeight="false" outlineLevel="0" collapsed="false">
      <c r="A50" s="10" t="s">
        <v>75</v>
      </c>
      <c r="B50" s="5" t="s">
        <v>77</v>
      </c>
      <c r="C50" s="6" t="n">
        <f aca="false">7-1-2-2</f>
        <v>2</v>
      </c>
      <c r="D50" s="7" t="n">
        <v>44947</v>
      </c>
      <c r="E50" s="8" t="n">
        <f aca="false">IF(F50="Sterile",D50+1825, "NA")</f>
        <v>46772</v>
      </c>
      <c r="F50" s="9" t="s">
        <v>8</v>
      </c>
    </row>
    <row r="51" customFormat="false" ht="38.6" hidden="false" customHeight="false" outlineLevel="0" collapsed="false">
      <c r="A51" s="5" t="s">
        <v>75</v>
      </c>
      <c r="B51" s="5" t="s">
        <v>78</v>
      </c>
      <c r="C51" s="6" t="n">
        <f aca="false">5</f>
        <v>5</v>
      </c>
      <c r="D51" s="7" t="n">
        <v>45070</v>
      </c>
      <c r="E51" s="8" t="n">
        <f aca="false">IF(F51="Sterile",D51+1826, "NA")</f>
        <v>46896</v>
      </c>
      <c r="F51" s="9" t="s">
        <v>8</v>
      </c>
    </row>
    <row r="52" customFormat="false" ht="38.6" hidden="false" customHeight="false" outlineLevel="0" collapsed="false">
      <c r="A52" s="5" t="s">
        <v>75</v>
      </c>
      <c r="B52" s="5" t="s">
        <v>79</v>
      </c>
      <c r="C52" s="6" t="n">
        <f aca="false">5</f>
        <v>5</v>
      </c>
      <c r="D52" s="7" t="n">
        <v>45092</v>
      </c>
      <c r="E52" s="8" t="n">
        <f aca="false">IF(F52="Sterile",D52+1826, "NA")</f>
        <v>46918</v>
      </c>
      <c r="F52" s="9" t="s">
        <v>8</v>
      </c>
    </row>
    <row r="53" customFormat="false" ht="38.6" hidden="false" customHeight="false" outlineLevel="0" collapsed="false">
      <c r="A53" s="5" t="s">
        <v>75</v>
      </c>
      <c r="B53" s="5" t="s">
        <v>80</v>
      </c>
      <c r="C53" s="6" t="n">
        <f aca="false">13</f>
        <v>13</v>
      </c>
      <c r="D53" s="7" t="n">
        <v>45130</v>
      </c>
      <c r="E53" s="8" t="n">
        <f aca="false">IF(F53="Sterile",D53+1826, "NA")</f>
        <v>46956</v>
      </c>
      <c r="F53" s="9" t="s">
        <v>8</v>
      </c>
    </row>
    <row r="54" customFormat="false" ht="38.6" hidden="false" customHeight="false" outlineLevel="0" collapsed="false">
      <c r="A54" s="5" t="s">
        <v>81</v>
      </c>
      <c r="B54" s="5" t="s">
        <v>82</v>
      </c>
      <c r="C54" s="6" t="n">
        <f aca="false">6</f>
        <v>6</v>
      </c>
      <c r="D54" s="7" t="n">
        <v>44938</v>
      </c>
      <c r="E54" s="8" t="n">
        <f aca="false">IF(F54="Sterile",D54+1825, "NA")</f>
        <v>46763</v>
      </c>
      <c r="F54" s="9" t="s">
        <v>8</v>
      </c>
    </row>
    <row r="55" customFormat="false" ht="38.6" hidden="false" customHeight="false" outlineLevel="0" collapsed="false">
      <c r="A55" s="5" t="s">
        <v>81</v>
      </c>
      <c r="B55" s="5" t="s">
        <v>83</v>
      </c>
      <c r="C55" s="6" t="n">
        <f aca="false">6</f>
        <v>6</v>
      </c>
      <c r="D55" s="7" t="n">
        <v>45070</v>
      </c>
      <c r="E55" s="8" t="n">
        <f aca="false">IF(F55="Sterile",D55+1826, "NA")</f>
        <v>46896</v>
      </c>
      <c r="F55" s="9" t="s">
        <v>8</v>
      </c>
    </row>
    <row r="56" customFormat="false" ht="38.6" hidden="false" customHeight="false" outlineLevel="0" collapsed="false">
      <c r="A56" s="5" t="s">
        <v>81</v>
      </c>
      <c r="B56" s="5" t="s">
        <v>84</v>
      </c>
      <c r="C56" s="6" t="n">
        <f aca="false">2</f>
        <v>2</v>
      </c>
      <c r="D56" s="7" t="n">
        <v>45092</v>
      </c>
      <c r="E56" s="8" t="n">
        <f aca="false">IF(F56="Sterile",D56+1826, "NA")</f>
        <v>46918</v>
      </c>
      <c r="F56" s="9" t="s">
        <v>8</v>
      </c>
    </row>
    <row r="57" customFormat="false" ht="38.6" hidden="false" customHeight="false" outlineLevel="0" collapsed="false">
      <c r="A57" s="5" t="s">
        <v>81</v>
      </c>
      <c r="B57" s="5" t="s">
        <v>85</v>
      </c>
      <c r="C57" s="6" t="n">
        <f aca="false">13</f>
        <v>13</v>
      </c>
      <c r="D57" s="7" t="n">
        <v>45130</v>
      </c>
      <c r="E57" s="8" t="n">
        <f aca="false">IF(F57="Sterile",D57+1826, "NA")</f>
        <v>46956</v>
      </c>
      <c r="F57" s="9" t="s">
        <v>8</v>
      </c>
    </row>
    <row r="58" customFormat="false" ht="38.6" hidden="false" customHeight="false" outlineLevel="0" collapsed="false">
      <c r="A58" s="5" t="s">
        <v>86</v>
      </c>
      <c r="B58" s="5" t="s">
        <v>87</v>
      </c>
      <c r="C58" s="6" t="n">
        <v>1</v>
      </c>
      <c r="D58" s="7" t="n">
        <v>44938</v>
      </c>
      <c r="E58" s="8" t="n">
        <f aca="false">IF(F58="Sterile",D58+1825, "NA")</f>
        <v>46763</v>
      </c>
      <c r="F58" s="9" t="s">
        <v>8</v>
      </c>
    </row>
    <row r="59" customFormat="false" ht="38.6" hidden="false" customHeight="false" outlineLevel="0" collapsed="false">
      <c r="A59" s="5" t="s">
        <v>88</v>
      </c>
      <c r="B59" s="5" t="s">
        <v>89</v>
      </c>
      <c r="C59" s="6" t="n">
        <f aca="false">5-1-1</f>
        <v>3</v>
      </c>
      <c r="D59" s="7" t="n">
        <v>45056</v>
      </c>
      <c r="E59" s="8" t="n">
        <f aca="false">IF(F59="Sterile",D59+1826, "NA")</f>
        <v>46882</v>
      </c>
      <c r="F59" s="9" t="s">
        <v>8</v>
      </c>
    </row>
    <row r="60" customFormat="false" ht="38.6" hidden="false" customHeight="false" outlineLevel="0" collapsed="false">
      <c r="A60" s="5" t="s">
        <v>90</v>
      </c>
      <c r="B60" s="5" t="s">
        <v>91</v>
      </c>
      <c r="C60" s="6" t="n">
        <f aca="false">10-1-1-1-1-1-1-1</f>
        <v>3</v>
      </c>
      <c r="D60" s="7" t="n">
        <v>45065</v>
      </c>
      <c r="E60" s="8" t="n">
        <f aca="false">IF(F60="Sterile",D60+1826, "NA")</f>
        <v>46891</v>
      </c>
      <c r="F60" s="9" t="s">
        <v>8</v>
      </c>
    </row>
    <row r="61" customFormat="false" ht="38.6" hidden="false" customHeight="false" outlineLevel="0" collapsed="false">
      <c r="A61" s="10" t="s">
        <v>92</v>
      </c>
      <c r="B61" s="5" t="s">
        <v>93</v>
      </c>
      <c r="C61" s="6" t="n">
        <f aca="false">19-2-2</f>
        <v>15</v>
      </c>
      <c r="D61" s="7" t="n">
        <v>44947</v>
      </c>
      <c r="E61" s="8" t="n">
        <f aca="false">IF(F61="Sterile",D61+1825, "NA")</f>
        <v>46772</v>
      </c>
      <c r="F61" s="9" t="s">
        <v>8</v>
      </c>
    </row>
    <row r="62" customFormat="false" ht="38.6" hidden="false" customHeight="false" outlineLevel="0" collapsed="false">
      <c r="A62" s="10" t="s">
        <v>92</v>
      </c>
      <c r="B62" s="5" t="s">
        <v>93</v>
      </c>
      <c r="C62" s="6" t="n">
        <f aca="false">11-1</f>
        <v>10</v>
      </c>
      <c r="D62" s="7" t="n">
        <v>44947</v>
      </c>
      <c r="E62" s="8" t="n">
        <f aca="false">IF(F62="Sterile",D62+1825, "NA")</f>
        <v>46772</v>
      </c>
      <c r="F62" s="9" t="s">
        <v>8</v>
      </c>
    </row>
    <row r="63" customFormat="false" ht="38.6" hidden="false" customHeight="false" outlineLevel="0" collapsed="false">
      <c r="A63" s="5" t="s">
        <v>92</v>
      </c>
      <c r="B63" s="5" t="s">
        <v>94</v>
      </c>
      <c r="C63" s="6" t="n">
        <f aca="false">2+10</f>
        <v>12</v>
      </c>
      <c r="D63" s="7" t="n">
        <v>45090</v>
      </c>
      <c r="E63" s="8" t="n">
        <f aca="false">IF(F63="Sterile",D63+1826, "NA")</f>
        <v>46916</v>
      </c>
      <c r="F63" s="9" t="s">
        <v>8</v>
      </c>
    </row>
    <row r="64" customFormat="false" ht="38.6" hidden="false" customHeight="false" outlineLevel="0" collapsed="false">
      <c r="A64" s="5" t="s">
        <v>92</v>
      </c>
      <c r="B64" s="5" t="s">
        <v>95</v>
      </c>
      <c r="C64" s="6" t="n">
        <f aca="false">19</f>
        <v>19</v>
      </c>
      <c r="D64" s="7" t="n">
        <v>45128</v>
      </c>
      <c r="E64" s="8" t="n">
        <f aca="false">IF(F64="Sterile",D64+1826, "NA")</f>
        <v>46954</v>
      </c>
      <c r="F64" s="9" t="s">
        <v>8</v>
      </c>
    </row>
    <row r="65" customFormat="false" ht="38.6" hidden="false" customHeight="false" outlineLevel="0" collapsed="false">
      <c r="A65" s="10" t="s">
        <v>96</v>
      </c>
      <c r="B65" s="5" t="s">
        <v>97</v>
      </c>
      <c r="C65" s="6" t="n">
        <f aca="false">11</f>
        <v>11</v>
      </c>
      <c r="D65" s="7" t="n">
        <v>44946</v>
      </c>
      <c r="E65" s="8" t="n">
        <f aca="false">IF(F65="Sterile",D65+1825, "NA")</f>
        <v>46771</v>
      </c>
      <c r="F65" s="9" t="s">
        <v>8</v>
      </c>
    </row>
    <row r="66" customFormat="false" ht="38.6" hidden="false" customHeight="false" outlineLevel="0" collapsed="false">
      <c r="A66" s="10" t="s">
        <v>96</v>
      </c>
      <c r="B66" s="5" t="s">
        <v>97</v>
      </c>
      <c r="C66" s="6" t="n">
        <f aca="false">20</f>
        <v>20</v>
      </c>
      <c r="D66" s="7" t="n">
        <v>44946</v>
      </c>
      <c r="E66" s="8" t="n">
        <f aca="false">IF(F66="Sterile",D66+1825, "NA")</f>
        <v>46771</v>
      </c>
      <c r="F66" s="9" t="s">
        <v>8</v>
      </c>
    </row>
    <row r="67" customFormat="false" ht="38.6" hidden="false" customHeight="false" outlineLevel="0" collapsed="false">
      <c r="A67" s="5" t="s">
        <v>96</v>
      </c>
      <c r="B67" s="5" t="s">
        <v>98</v>
      </c>
      <c r="C67" s="6" t="n">
        <f aca="false">10</f>
        <v>10</v>
      </c>
      <c r="D67" s="7" t="n">
        <v>45080</v>
      </c>
      <c r="E67" s="8" t="n">
        <f aca="false">IF(F67="Sterile",D67+1826, "NA")</f>
        <v>46906</v>
      </c>
      <c r="F67" s="9" t="s">
        <v>8</v>
      </c>
    </row>
    <row r="68" customFormat="false" ht="38.6" hidden="false" customHeight="false" outlineLevel="0" collapsed="false">
      <c r="A68" s="5" t="s">
        <v>96</v>
      </c>
      <c r="B68" s="5" t="s">
        <v>99</v>
      </c>
      <c r="C68" s="6" t="n">
        <f aca="false">12</f>
        <v>12</v>
      </c>
      <c r="D68" s="7" t="n">
        <v>45128</v>
      </c>
      <c r="E68" s="8" t="n">
        <f aca="false">IF(F68="Sterile",D68+1826, "NA")</f>
        <v>46954</v>
      </c>
      <c r="F68" s="9" t="s">
        <v>8</v>
      </c>
    </row>
    <row r="69" customFormat="false" ht="38.6" hidden="false" customHeight="false" outlineLevel="0" collapsed="false">
      <c r="A69" s="10" t="s">
        <v>100</v>
      </c>
      <c r="B69" s="5" t="s">
        <v>101</v>
      </c>
      <c r="C69" s="6" t="n">
        <f aca="false">16-1-1-1-1-1-1-1-1-1-2-2</f>
        <v>3</v>
      </c>
      <c r="D69" s="7" t="n">
        <v>44938</v>
      </c>
      <c r="E69" s="8" t="n">
        <f aca="false">IF(F69="Sterile",D69+1825, "NA")</f>
        <v>46763</v>
      </c>
      <c r="F69" s="9" t="s">
        <v>8</v>
      </c>
    </row>
    <row r="70" customFormat="false" ht="38.6" hidden="false" customHeight="false" outlineLevel="0" collapsed="false">
      <c r="A70" s="10" t="s">
        <v>100</v>
      </c>
      <c r="B70" s="5" t="s">
        <v>102</v>
      </c>
      <c r="C70" s="6" t="n">
        <f aca="false">1+20+9-8</f>
        <v>22</v>
      </c>
      <c r="D70" s="7" t="n">
        <v>44946</v>
      </c>
      <c r="E70" s="8" t="n">
        <f aca="false">IF(F70="Sterile",D70+1825, "NA")</f>
        <v>46771</v>
      </c>
      <c r="F70" s="9" t="s">
        <v>8</v>
      </c>
    </row>
    <row r="71" customFormat="false" ht="38.6" hidden="false" customHeight="false" outlineLevel="0" collapsed="false">
      <c r="A71" s="5" t="s">
        <v>100</v>
      </c>
      <c r="B71" s="5" t="s">
        <v>103</v>
      </c>
      <c r="C71" s="6" t="n">
        <f aca="false">10</f>
        <v>10</v>
      </c>
      <c r="D71" s="7" t="n">
        <v>45128</v>
      </c>
      <c r="E71" s="8" t="n">
        <f aca="false">IF(F71="Sterile",D71+1826, "NA")</f>
        <v>46954</v>
      </c>
      <c r="F71" s="9" t="s">
        <v>8</v>
      </c>
    </row>
    <row r="72" customFormat="false" ht="38.6" hidden="false" customHeight="false" outlineLevel="0" collapsed="false">
      <c r="A72" s="5" t="s">
        <v>104</v>
      </c>
      <c r="B72" s="5" t="s">
        <v>105</v>
      </c>
      <c r="C72" s="6" t="n">
        <f aca="false">5-2-1-1</f>
        <v>1</v>
      </c>
      <c r="D72" s="7" t="n">
        <v>45070</v>
      </c>
      <c r="E72" s="8" t="n">
        <f aca="false">IF(F72="Sterile",D72+1826, "NA")</f>
        <v>46896</v>
      </c>
      <c r="F72" s="9" t="s">
        <v>8</v>
      </c>
    </row>
    <row r="73" customFormat="false" ht="38.6" hidden="false" customHeight="false" outlineLevel="0" collapsed="false">
      <c r="A73" s="5" t="s">
        <v>104</v>
      </c>
      <c r="B73" s="5" t="s">
        <v>106</v>
      </c>
      <c r="C73" s="6" t="n">
        <f aca="false">5</f>
        <v>5</v>
      </c>
      <c r="D73" s="7" t="n">
        <v>45121</v>
      </c>
      <c r="E73" s="8" t="n">
        <f aca="false">IF(F73="Sterile",D73+1826, "NA")</f>
        <v>46947</v>
      </c>
      <c r="F73" s="9" t="s">
        <v>8</v>
      </c>
    </row>
    <row r="74" customFormat="false" ht="38.6" hidden="false" customHeight="false" outlineLevel="0" collapsed="false">
      <c r="A74" s="5" t="s">
        <v>107</v>
      </c>
      <c r="B74" s="5" t="s">
        <v>108</v>
      </c>
      <c r="C74" s="6" t="n">
        <f aca="false">10-1-1-1-1</f>
        <v>6</v>
      </c>
      <c r="D74" s="7" t="n">
        <v>45069</v>
      </c>
      <c r="E74" s="8" t="n">
        <f aca="false">IF(F74="Sterile",D74+1826, "NA")</f>
        <v>46895</v>
      </c>
      <c r="F74" s="9" t="s">
        <v>8</v>
      </c>
    </row>
    <row r="75" customFormat="false" ht="38.6" hidden="false" customHeight="false" outlineLevel="0" collapsed="false">
      <c r="A75" s="10" t="s">
        <v>109</v>
      </c>
      <c r="B75" s="5" t="s">
        <v>110</v>
      </c>
      <c r="C75" s="6" t="n">
        <f aca="false">11-1-1-1</f>
        <v>8</v>
      </c>
      <c r="D75" s="7" t="n">
        <v>44945</v>
      </c>
      <c r="E75" s="8" t="n">
        <f aca="false">IF(F75="Sterile",D75+1825, "NA")</f>
        <v>46770</v>
      </c>
      <c r="F75" s="9" t="s">
        <v>8</v>
      </c>
    </row>
    <row r="76" customFormat="false" ht="38.6" hidden="false" customHeight="false" outlineLevel="0" collapsed="false">
      <c r="A76" s="10" t="s">
        <v>109</v>
      </c>
      <c r="B76" s="5" t="s">
        <v>110</v>
      </c>
      <c r="C76" s="6" t="n">
        <f aca="false">9</f>
        <v>9</v>
      </c>
      <c r="D76" s="7" t="n">
        <v>44945</v>
      </c>
      <c r="E76" s="8" t="n">
        <f aca="false">IF(F76="Sterile",D76+1825, "NA")</f>
        <v>46770</v>
      </c>
      <c r="F76" s="9" t="s">
        <v>8</v>
      </c>
    </row>
    <row r="77" customFormat="false" ht="38.6" hidden="false" customHeight="false" outlineLevel="0" collapsed="false">
      <c r="A77" s="5" t="s">
        <v>109</v>
      </c>
      <c r="B77" s="5" t="s">
        <v>111</v>
      </c>
      <c r="C77" s="6" t="n">
        <f aca="false">15</f>
        <v>15</v>
      </c>
      <c r="D77" s="7" t="n">
        <v>45100</v>
      </c>
      <c r="E77" s="8" t="n">
        <f aca="false">IF(F77="Sterile",D77+1826, "NA")</f>
        <v>46926</v>
      </c>
      <c r="F77" s="9" t="s">
        <v>8</v>
      </c>
    </row>
    <row r="78" customFormat="false" ht="38.6" hidden="false" customHeight="false" outlineLevel="0" collapsed="false">
      <c r="A78" s="5" t="s">
        <v>109</v>
      </c>
      <c r="B78" s="5" t="s">
        <v>112</v>
      </c>
      <c r="C78" s="6" t="n">
        <f aca="false">20</f>
        <v>20</v>
      </c>
      <c r="D78" s="7" t="n">
        <v>45128</v>
      </c>
      <c r="E78" s="8" t="n">
        <f aca="false">IF(F78="Sterile",D78+1826, "NA")</f>
        <v>46954</v>
      </c>
      <c r="F78" s="9" t="s">
        <v>8</v>
      </c>
    </row>
    <row r="79" customFormat="false" ht="38.6" hidden="false" customHeight="false" outlineLevel="0" collapsed="false">
      <c r="A79" s="10" t="s">
        <v>113</v>
      </c>
      <c r="B79" s="5" t="s">
        <v>114</v>
      </c>
      <c r="C79" s="6" t="n">
        <f aca="false">11+9-1-1-1-1-2-1-2-1-1-1-1-1-1-1-1</f>
        <v>3</v>
      </c>
      <c r="D79" s="7" t="n">
        <v>44946</v>
      </c>
      <c r="E79" s="8" t="n">
        <f aca="false">IF(F79="Sterile",D79+1825, "NA")</f>
        <v>46771</v>
      </c>
      <c r="F79" s="9" t="s">
        <v>8</v>
      </c>
    </row>
    <row r="80" customFormat="false" ht="38.6" hidden="false" customHeight="false" outlineLevel="0" collapsed="false">
      <c r="A80" s="5" t="s">
        <v>113</v>
      </c>
      <c r="B80" s="5" t="s">
        <v>115</v>
      </c>
      <c r="C80" s="6" t="n">
        <f aca="false">3+12</f>
        <v>15</v>
      </c>
      <c r="D80" s="7" t="n">
        <v>45100</v>
      </c>
      <c r="E80" s="8" t="n">
        <f aca="false">IF(F80="Sterile",D80+1826, "NA")</f>
        <v>46926</v>
      </c>
      <c r="F80" s="9" t="s">
        <v>8</v>
      </c>
    </row>
    <row r="81" customFormat="false" ht="38.6" hidden="false" customHeight="false" outlineLevel="0" collapsed="false">
      <c r="A81" s="5" t="s">
        <v>113</v>
      </c>
      <c r="B81" s="5" t="s">
        <v>116</v>
      </c>
      <c r="C81" s="6" t="n">
        <f aca="false">25</f>
        <v>25</v>
      </c>
      <c r="D81" s="7" t="n">
        <v>45128</v>
      </c>
      <c r="E81" s="8" t="n">
        <f aca="false">IF(F81="Sterile",D81+1826, "NA")</f>
        <v>46954</v>
      </c>
      <c r="F81" s="9" t="s">
        <v>8</v>
      </c>
    </row>
    <row r="82" customFormat="false" ht="38.6" hidden="false" customHeight="false" outlineLevel="0" collapsed="false">
      <c r="A82" s="5" t="s">
        <v>117</v>
      </c>
      <c r="B82" s="5" t="s">
        <v>118</v>
      </c>
      <c r="C82" s="6" t="n">
        <f aca="false">20+5-1-1-1-2-1-3-1</f>
        <v>15</v>
      </c>
      <c r="D82" s="7" t="n">
        <v>45098</v>
      </c>
      <c r="E82" s="8" t="n">
        <f aca="false">IF(F82="Sterile",D82+1826, "NA")</f>
        <v>46924</v>
      </c>
      <c r="F82" s="9" t="s">
        <v>8</v>
      </c>
    </row>
    <row r="83" customFormat="false" ht="38.6" hidden="false" customHeight="false" outlineLevel="0" collapsed="false">
      <c r="A83" s="5" t="s">
        <v>117</v>
      </c>
      <c r="B83" s="5" t="s">
        <v>119</v>
      </c>
      <c r="C83" s="6" t="n">
        <f aca="false">26</f>
        <v>26</v>
      </c>
      <c r="D83" s="7" t="n">
        <v>45128</v>
      </c>
      <c r="E83" s="8" t="n">
        <f aca="false">IF(F83="Sterile",D83+1826, "NA")</f>
        <v>46954</v>
      </c>
      <c r="F83" s="9" t="s">
        <v>8</v>
      </c>
    </row>
    <row r="84" customFormat="false" ht="38.6" hidden="false" customHeight="false" outlineLevel="0" collapsed="false">
      <c r="A84" s="5" t="s">
        <v>120</v>
      </c>
      <c r="B84" s="5" t="s">
        <v>121</v>
      </c>
      <c r="C84" s="6" t="n">
        <f aca="false">5-1-1</f>
        <v>3</v>
      </c>
      <c r="D84" s="7" t="n">
        <v>45121</v>
      </c>
      <c r="E84" s="8" t="n">
        <f aca="false">IF(F84="Sterile",D84+1826, "NA")</f>
        <v>46947</v>
      </c>
      <c r="F84" s="9" t="s">
        <v>8</v>
      </c>
    </row>
    <row r="85" customFormat="false" ht="38.6" hidden="false" customHeight="false" outlineLevel="0" collapsed="false">
      <c r="A85" s="5" t="s">
        <v>122</v>
      </c>
      <c r="B85" s="5" t="s">
        <v>123</v>
      </c>
      <c r="C85" s="6" t="n">
        <f aca="false">10-1-2</f>
        <v>7</v>
      </c>
      <c r="D85" s="7" t="n">
        <v>45066</v>
      </c>
      <c r="E85" s="8" t="n">
        <f aca="false">IF(F85="Sterile",D85+1826, "NA")</f>
        <v>46892</v>
      </c>
      <c r="F85" s="9" t="s">
        <v>8</v>
      </c>
    </row>
    <row r="86" customFormat="false" ht="38.6" hidden="false" customHeight="false" outlineLevel="0" collapsed="false">
      <c r="A86" s="5" t="s">
        <v>124</v>
      </c>
      <c r="B86" s="5" t="s">
        <v>125</v>
      </c>
      <c r="C86" s="6" t="n">
        <f aca="false">20-1-1-1-1-1-1</f>
        <v>14</v>
      </c>
      <c r="D86" s="7" t="n">
        <v>45072</v>
      </c>
      <c r="E86" s="8" t="n">
        <f aca="false">IF(F86="Sterile",D86+1826, "NA")</f>
        <v>46898</v>
      </c>
      <c r="F86" s="9" t="s">
        <v>8</v>
      </c>
    </row>
    <row r="87" customFormat="false" ht="38.6" hidden="false" customHeight="false" outlineLevel="0" collapsed="false">
      <c r="A87" s="5" t="s">
        <v>126</v>
      </c>
      <c r="B87" s="5" t="s">
        <v>127</v>
      </c>
      <c r="C87" s="6" t="n">
        <f aca="false">10</f>
        <v>10</v>
      </c>
      <c r="D87" s="7" t="n">
        <v>45063</v>
      </c>
      <c r="E87" s="8" t="n">
        <f aca="false">IF(F87="Sterile",D87+1826, "NA")</f>
        <v>46889</v>
      </c>
      <c r="F87" s="9" t="s">
        <v>8</v>
      </c>
    </row>
    <row r="88" customFormat="false" ht="38.6" hidden="false" customHeight="false" outlineLevel="0" collapsed="false">
      <c r="A88" s="5" t="s">
        <v>128</v>
      </c>
      <c r="B88" s="5" t="s">
        <v>129</v>
      </c>
      <c r="C88" s="6" t="n">
        <f aca="false">11-1-1-1</f>
        <v>8</v>
      </c>
      <c r="D88" s="7" t="n">
        <v>45132</v>
      </c>
      <c r="E88" s="8" t="n">
        <f aca="false">IF(F88="Sterile",D88+1826, "NA")</f>
        <v>46958</v>
      </c>
      <c r="F88" s="9" t="s">
        <v>8</v>
      </c>
    </row>
    <row r="89" customFormat="false" ht="38.6" hidden="false" customHeight="false" outlineLevel="0" collapsed="false">
      <c r="A89" s="5" t="s">
        <v>130</v>
      </c>
      <c r="B89" s="5" t="s">
        <v>131</v>
      </c>
      <c r="C89" s="6" t="n">
        <f aca="false">10-1-1-1-1-1-1-1-1-1</f>
        <v>1</v>
      </c>
      <c r="D89" s="7" t="n">
        <v>45063</v>
      </c>
      <c r="E89" s="8" t="n">
        <f aca="false">IF(F89="Sterile",D89+1826, "NA")</f>
        <v>46889</v>
      </c>
      <c r="F89" s="9" t="s">
        <v>8</v>
      </c>
    </row>
    <row r="90" customFormat="false" ht="38.6" hidden="false" customHeight="false" outlineLevel="0" collapsed="false">
      <c r="A90" s="5" t="s">
        <v>130</v>
      </c>
      <c r="B90" s="5" t="s">
        <v>132</v>
      </c>
      <c r="C90" s="6" t="n">
        <f aca="false">15</f>
        <v>15</v>
      </c>
      <c r="D90" s="7" t="n">
        <v>45100</v>
      </c>
      <c r="E90" s="8" t="n">
        <f aca="false">IF(F90="Sterile",D90+1826, "NA")</f>
        <v>46926</v>
      </c>
      <c r="F90" s="9" t="s">
        <v>8</v>
      </c>
    </row>
    <row r="91" customFormat="false" ht="38.6" hidden="false" customHeight="false" outlineLevel="0" collapsed="false">
      <c r="A91" s="5" t="s">
        <v>133</v>
      </c>
      <c r="B91" s="5" t="s">
        <v>134</v>
      </c>
      <c r="C91" s="6" t="n">
        <f aca="false">15-1-1-1-1-2+1</f>
        <v>10</v>
      </c>
      <c r="D91" s="7" t="n">
        <v>45109</v>
      </c>
      <c r="E91" s="8" t="n">
        <f aca="false">IF(F91="Sterile",D91+1826, "NA")</f>
        <v>46935</v>
      </c>
      <c r="F91" s="9" t="s">
        <v>8</v>
      </c>
    </row>
    <row r="92" customFormat="false" ht="38.6" hidden="false" customHeight="false" outlineLevel="0" collapsed="false">
      <c r="A92" s="5" t="s">
        <v>135</v>
      </c>
      <c r="B92" s="5" t="s">
        <v>136</v>
      </c>
      <c r="C92" s="6" t="n">
        <f aca="false">5-1</f>
        <v>4</v>
      </c>
      <c r="D92" s="7" t="n">
        <v>45071</v>
      </c>
      <c r="E92" s="8" t="n">
        <f aca="false">IF(F92="Sterile",D92+1826, "NA")</f>
        <v>46897</v>
      </c>
      <c r="F92" s="9" t="s">
        <v>8</v>
      </c>
    </row>
    <row r="93" customFormat="false" ht="38.6" hidden="false" customHeight="false" outlineLevel="0" collapsed="false">
      <c r="A93" s="10" t="s">
        <v>137</v>
      </c>
      <c r="B93" s="5" t="s">
        <v>138</v>
      </c>
      <c r="C93" s="6" t="n">
        <f aca="false">5-1-1</f>
        <v>3</v>
      </c>
      <c r="D93" s="7" t="n">
        <v>45042</v>
      </c>
      <c r="E93" s="8" t="n">
        <f aca="false">IF(F93="Sterile",D93+1826, "NA")</f>
        <v>46868</v>
      </c>
      <c r="F93" s="9" t="s">
        <v>8</v>
      </c>
    </row>
    <row r="94" customFormat="false" ht="38.6" hidden="false" customHeight="false" outlineLevel="0" collapsed="false">
      <c r="A94" s="5" t="s">
        <v>137</v>
      </c>
      <c r="B94" s="5" t="s">
        <v>139</v>
      </c>
      <c r="C94" s="6" t="n">
        <f aca="false">5</f>
        <v>5</v>
      </c>
      <c r="D94" s="7" t="n">
        <v>45071</v>
      </c>
      <c r="E94" s="8" t="n">
        <f aca="false">IF(F94="Sterile",D94+1826, "NA")</f>
        <v>46897</v>
      </c>
      <c r="F94" s="9" t="s">
        <v>8</v>
      </c>
    </row>
    <row r="95" customFormat="false" ht="38.6" hidden="false" customHeight="false" outlineLevel="0" collapsed="false">
      <c r="A95" s="5" t="s">
        <v>140</v>
      </c>
      <c r="B95" s="5" t="s">
        <v>141</v>
      </c>
      <c r="C95" s="6" t="n">
        <f aca="false">5-1</f>
        <v>4</v>
      </c>
      <c r="D95" s="7" t="n">
        <v>45072</v>
      </c>
      <c r="E95" s="8" t="n">
        <f aca="false">IF(F95="Sterile",D95+1826, "NA")</f>
        <v>46898</v>
      </c>
      <c r="F95" s="9" t="s">
        <v>8</v>
      </c>
    </row>
    <row r="96" customFormat="false" ht="38.6" hidden="false" customHeight="false" outlineLevel="0" collapsed="false">
      <c r="A96" s="5" t="s">
        <v>142</v>
      </c>
      <c r="B96" s="5" t="s">
        <v>143</v>
      </c>
      <c r="C96" s="6" t="n">
        <f aca="false">5</f>
        <v>5</v>
      </c>
      <c r="D96" s="7" t="n">
        <v>45101</v>
      </c>
      <c r="E96" s="8" t="n">
        <f aca="false">IF(F96="Sterile",D96+1826, "NA")</f>
        <v>46927</v>
      </c>
      <c r="F96" s="9" t="s">
        <v>8</v>
      </c>
    </row>
    <row r="97" customFormat="false" ht="38.6" hidden="false" customHeight="false" outlineLevel="0" collapsed="false">
      <c r="A97" s="5" t="s">
        <v>144</v>
      </c>
      <c r="B97" s="5" t="s">
        <v>145</v>
      </c>
      <c r="C97" s="6" t="n">
        <f aca="false">5-1-1</f>
        <v>3</v>
      </c>
      <c r="D97" s="7" t="n">
        <v>45109</v>
      </c>
      <c r="E97" s="8" t="n">
        <f aca="false">IF(F97="Sterile",D97+1826, "NA")</f>
        <v>46935</v>
      </c>
      <c r="F97" s="9" t="s">
        <v>8</v>
      </c>
    </row>
    <row r="98" customFormat="false" ht="38.6" hidden="false" customHeight="false" outlineLevel="0" collapsed="false">
      <c r="A98" s="5" t="s">
        <v>146</v>
      </c>
      <c r="B98" s="5" t="s">
        <v>147</v>
      </c>
      <c r="C98" s="6" t="n">
        <f aca="false">5</f>
        <v>5</v>
      </c>
      <c r="D98" s="7" t="n">
        <v>45109</v>
      </c>
      <c r="E98" s="8" t="n">
        <f aca="false">IF(F98="Sterile",D98+1826, "NA")</f>
        <v>46935</v>
      </c>
      <c r="F98" s="9" t="s">
        <v>8</v>
      </c>
    </row>
    <row r="99" customFormat="false" ht="38.6" hidden="false" customHeight="false" outlineLevel="0" collapsed="false">
      <c r="A99" s="10" t="s">
        <v>148</v>
      </c>
      <c r="B99" s="5" t="s">
        <v>149</v>
      </c>
      <c r="C99" s="6" t="n">
        <f aca="false">8-1-1-1-1-1-1</f>
        <v>2</v>
      </c>
      <c r="D99" s="7" t="n">
        <v>44938</v>
      </c>
      <c r="E99" s="8" t="n">
        <f aca="false">IF(F99="Sterile",D99+1825, "NA")</f>
        <v>46763</v>
      </c>
      <c r="F99" s="9" t="s">
        <v>8</v>
      </c>
    </row>
    <row r="100" customFormat="false" ht="38.6" hidden="false" customHeight="false" outlineLevel="0" collapsed="false">
      <c r="A100" s="10" t="s">
        <v>148</v>
      </c>
      <c r="B100" s="5" t="s">
        <v>150</v>
      </c>
      <c r="C100" s="6" t="n">
        <v>1</v>
      </c>
      <c r="D100" s="7" t="n">
        <v>45002</v>
      </c>
      <c r="E100" s="8" t="n">
        <f aca="false">IF(F100="Sterile",D100+1826, "NA")</f>
        <v>46828</v>
      </c>
      <c r="F100" s="9" t="s">
        <v>8</v>
      </c>
    </row>
    <row r="101" customFormat="false" ht="38.6" hidden="false" customHeight="false" outlineLevel="0" collapsed="false">
      <c r="A101" s="10" t="s">
        <v>148</v>
      </c>
      <c r="B101" s="5" t="s">
        <v>151</v>
      </c>
      <c r="C101" s="6" t="n">
        <v>2</v>
      </c>
      <c r="D101" s="7" t="n">
        <v>45002</v>
      </c>
      <c r="E101" s="8" t="n">
        <f aca="false">IF(F101="Sterile",D101+1826, "NA")</f>
        <v>46828</v>
      </c>
      <c r="F101" s="9" t="s">
        <v>8</v>
      </c>
    </row>
    <row r="102" customFormat="false" ht="38.6" hidden="false" customHeight="false" outlineLevel="0" collapsed="false">
      <c r="A102" s="5" t="s">
        <v>148</v>
      </c>
      <c r="B102" s="5" t="s">
        <v>152</v>
      </c>
      <c r="C102" s="6" t="n">
        <f aca="false">9</f>
        <v>9</v>
      </c>
      <c r="D102" s="7" t="n">
        <v>45043</v>
      </c>
      <c r="E102" s="8" t="n">
        <f aca="false">IF(F102="Sterile",D102+1826, "NA")</f>
        <v>46869</v>
      </c>
      <c r="F102" s="9" t="s">
        <v>8</v>
      </c>
    </row>
    <row r="103" customFormat="false" ht="38.6" hidden="false" customHeight="false" outlineLevel="0" collapsed="false">
      <c r="A103" s="5" t="s">
        <v>148</v>
      </c>
      <c r="B103" s="5" t="s">
        <v>153</v>
      </c>
      <c r="C103" s="6" t="n">
        <f aca="false">10-2</f>
        <v>8</v>
      </c>
      <c r="D103" s="7" t="n">
        <v>45080</v>
      </c>
      <c r="E103" s="8" t="n">
        <f aca="false">IF(F103="Sterile",D103+1826, "NA")</f>
        <v>46906</v>
      </c>
      <c r="F103" s="9" t="s">
        <v>8</v>
      </c>
    </row>
    <row r="104" customFormat="false" ht="38.6" hidden="false" customHeight="false" outlineLevel="0" collapsed="false">
      <c r="A104" s="10" t="s">
        <v>154</v>
      </c>
      <c r="B104" s="5" t="s">
        <v>155</v>
      </c>
      <c r="C104" s="6" t="n">
        <v>2</v>
      </c>
      <c r="D104" s="7" t="n">
        <v>45002</v>
      </c>
      <c r="E104" s="8" t="n">
        <f aca="false">IF(F104="Sterile",D104+1826, "NA")</f>
        <v>46828</v>
      </c>
      <c r="F104" s="9" t="s">
        <v>8</v>
      </c>
    </row>
    <row r="105" customFormat="false" ht="38.6" hidden="false" customHeight="false" outlineLevel="0" collapsed="false">
      <c r="A105" s="5" t="s">
        <v>154</v>
      </c>
      <c r="B105" s="5" t="s">
        <v>156</v>
      </c>
      <c r="C105" s="6" t="n">
        <f aca="false">10-2</f>
        <v>8</v>
      </c>
      <c r="D105" s="7" t="n">
        <v>45080</v>
      </c>
      <c r="E105" s="8" t="n">
        <f aca="false">IF(F105="Sterile",D105+1826, "NA")</f>
        <v>46906</v>
      </c>
      <c r="F105" s="9" t="s">
        <v>8</v>
      </c>
    </row>
    <row r="106" customFormat="false" ht="38.6" hidden="false" customHeight="false" outlineLevel="0" collapsed="false">
      <c r="A106" s="10" t="s">
        <v>157</v>
      </c>
      <c r="B106" s="5" t="s">
        <v>158</v>
      </c>
      <c r="C106" s="6" t="n">
        <f aca="false">12</f>
        <v>12</v>
      </c>
      <c r="D106" s="7" t="n">
        <v>45034</v>
      </c>
      <c r="E106" s="8" t="n">
        <f aca="false">IF(F106="Sterile",D106+1826, "NA")</f>
        <v>46860</v>
      </c>
      <c r="F106" s="9" t="s">
        <v>8</v>
      </c>
    </row>
    <row r="107" customFormat="false" ht="38.6" hidden="false" customHeight="false" outlineLevel="0" collapsed="false">
      <c r="A107" s="5" t="s">
        <v>157</v>
      </c>
      <c r="B107" s="5" t="s">
        <v>159</v>
      </c>
      <c r="C107" s="6" t="n">
        <f aca="false">10-2</f>
        <v>8</v>
      </c>
      <c r="D107" s="7" t="n">
        <v>45052</v>
      </c>
      <c r="E107" s="8" t="n">
        <f aca="false">IF(F107="Sterile",D107+1826, "NA")</f>
        <v>46878</v>
      </c>
      <c r="F107" s="9" t="s">
        <v>8</v>
      </c>
    </row>
    <row r="108" customFormat="false" ht="38.6" hidden="false" customHeight="false" outlineLevel="0" collapsed="false">
      <c r="A108" s="10" t="s">
        <v>160</v>
      </c>
      <c r="B108" s="5" t="s">
        <v>161</v>
      </c>
      <c r="C108" s="6" t="n">
        <f aca="false">17</f>
        <v>17</v>
      </c>
      <c r="D108" s="7" t="n">
        <v>44959</v>
      </c>
      <c r="E108" s="8" t="n">
        <f aca="false">IF(F108="Sterile",D108+1825, "NA")</f>
        <v>46784</v>
      </c>
      <c r="F108" s="9" t="s">
        <v>8</v>
      </c>
    </row>
    <row r="109" customFormat="false" ht="38.6" hidden="false" customHeight="false" outlineLevel="0" collapsed="false">
      <c r="A109" s="10" t="s">
        <v>160</v>
      </c>
      <c r="B109" s="5" t="s">
        <v>162</v>
      </c>
      <c r="C109" s="6" t="n">
        <f aca="false">10+13-1-1-1-1-1-2-2-2-1-2-1-1-1-1-1-1-1-1</f>
        <v>1</v>
      </c>
      <c r="D109" s="7" t="n">
        <v>44962</v>
      </c>
      <c r="E109" s="8" t="n">
        <f aca="false">IF(F109="Sterile",D109+1825, "NA")</f>
        <v>46787</v>
      </c>
      <c r="F109" s="9" t="s">
        <v>8</v>
      </c>
    </row>
    <row r="110" customFormat="false" ht="38.6" hidden="false" customHeight="false" outlineLevel="0" collapsed="false">
      <c r="A110" s="10" t="s">
        <v>160</v>
      </c>
      <c r="B110" s="5" t="s">
        <v>163</v>
      </c>
      <c r="C110" s="6" t="n">
        <f aca="false">13-4</f>
        <v>9</v>
      </c>
      <c r="D110" s="7" t="n">
        <v>44990</v>
      </c>
      <c r="E110" s="8" t="n">
        <f aca="false">IF(F110="Sterile",D110+1826, "NA")</f>
        <v>46816</v>
      </c>
      <c r="F110" s="9" t="s">
        <v>8</v>
      </c>
    </row>
    <row r="111" customFormat="false" ht="38.6" hidden="false" customHeight="false" outlineLevel="0" collapsed="false">
      <c r="A111" s="10" t="s">
        <v>160</v>
      </c>
      <c r="B111" s="5" t="s">
        <v>164</v>
      </c>
      <c r="C111" s="6" t="n">
        <v>10</v>
      </c>
      <c r="D111" s="7" t="n">
        <v>44990</v>
      </c>
      <c r="E111" s="8" t="n">
        <f aca="false">IF(F111="Sterile",D111+1826, "NA")</f>
        <v>46816</v>
      </c>
      <c r="F111" s="9" t="s">
        <v>8</v>
      </c>
    </row>
    <row r="112" customFormat="false" ht="38.6" hidden="false" customHeight="false" outlineLevel="0" collapsed="false">
      <c r="A112" s="10" t="s">
        <v>160</v>
      </c>
      <c r="B112" s="5" t="s">
        <v>165</v>
      </c>
      <c r="C112" s="6" t="n">
        <v>11</v>
      </c>
      <c r="D112" s="7" t="n">
        <v>45003</v>
      </c>
      <c r="E112" s="8" t="n">
        <f aca="false">IF(F112="Sterile",D112+1826, "NA")</f>
        <v>46829</v>
      </c>
      <c r="F112" s="9" t="s">
        <v>8</v>
      </c>
    </row>
    <row r="113" customFormat="false" ht="38.6" hidden="false" customHeight="false" outlineLevel="0" collapsed="false">
      <c r="A113" s="10" t="s">
        <v>160</v>
      </c>
      <c r="B113" s="5" t="s">
        <v>166</v>
      </c>
      <c r="C113" s="6" t="n">
        <v>10</v>
      </c>
      <c r="D113" s="7" t="n">
        <v>45003</v>
      </c>
      <c r="E113" s="8" t="n">
        <f aca="false">IF(F113="Sterile",D113+1826, "NA")</f>
        <v>46829</v>
      </c>
      <c r="F113" s="9" t="s">
        <v>8</v>
      </c>
    </row>
    <row r="114" customFormat="false" ht="38.6" hidden="false" customHeight="false" outlineLevel="0" collapsed="false">
      <c r="A114" s="10" t="s">
        <v>160</v>
      </c>
      <c r="B114" s="5" t="s">
        <v>167</v>
      </c>
      <c r="C114" s="6" t="n">
        <v>9</v>
      </c>
      <c r="D114" s="7" t="n">
        <v>45006</v>
      </c>
      <c r="E114" s="8" t="n">
        <f aca="false">IF(F114="Sterile",D114+1826, "NA")</f>
        <v>46832</v>
      </c>
      <c r="F114" s="9" t="s">
        <v>8</v>
      </c>
    </row>
    <row r="115" customFormat="false" ht="38.6" hidden="false" customHeight="false" outlineLevel="0" collapsed="false">
      <c r="A115" s="5" t="s">
        <v>160</v>
      </c>
      <c r="B115" s="5" t="s">
        <v>168</v>
      </c>
      <c r="C115" s="6" t="n">
        <f aca="false">2</f>
        <v>2</v>
      </c>
      <c r="D115" s="7" t="n">
        <v>45067</v>
      </c>
      <c r="E115" s="8" t="n">
        <f aca="false">IF(F115="Sterile",D115+1826, "NA")</f>
        <v>46893</v>
      </c>
      <c r="F115" s="9" t="s">
        <v>8</v>
      </c>
    </row>
    <row r="116" customFormat="false" ht="38.6" hidden="false" customHeight="false" outlineLevel="0" collapsed="false">
      <c r="A116" s="5" t="s">
        <v>160</v>
      </c>
      <c r="B116" s="5" t="s">
        <v>169</v>
      </c>
      <c r="C116" s="6" t="n">
        <v>1</v>
      </c>
      <c r="D116" s="7" t="n">
        <v>45067</v>
      </c>
      <c r="E116" s="8" t="n">
        <f aca="false">IF(F116="Sterile",D116+1826, "NA")</f>
        <v>46893</v>
      </c>
      <c r="F116" s="9" t="s">
        <v>8</v>
      </c>
    </row>
    <row r="117" customFormat="false" ht="38.6" hidden="false" customHeight="false" outlineLevel="0" collapsed="false">
      <c r="A117" s="5" t="s">
        <v>160</v>
      </c>
      <c r="B117" s="5" t="s">
        <v>170</v>
      </c>
      <c r="C117" s="6" t="n">
        <f aca="false">2</f>
        <v>2</v>
      </c>
      <c r="D117" s="7" t="n">
        <v>45090</v>
      </c>
      <c r="E117" s="8" t="n">
        <f aca="false">IF(F117="Sterile",D117+1826, "NA")</f>
        <v>46916</v>
      </c>
      <c r="F117" s="9" t="s">
        <v>8</v>
      </c>
    </row>
    <row r="118" customFormat="false" ht="38.6" hidden="false" customHeight="false" outlineLevel="0" collapsed="false">
      <c r="A118" s="5" t="s">
        <v>160</v>
      </c>
      <c r="B118" s="5" t="s">
        <v>171</v>
      </c>
      <c r="C118" s="6" t="n">
        <f aca="false">18</f>
        <v>18</v>
      </c>
      <c r="D118" s="7" t="n">
        <v>45090</v>
      </c>
      <c r="E118" s="8" t="n">
        <f aca="false">IF(F118="Sterile",D118+1826, "NA")</f>
        <v>46916</v>
      </c>
      <c r="F118" s="9" t="s">
        <v>8</v>
      </c>
    </row>
    <row r="119" customFormat="false" ht="38.6" hidden="false" customHeight="false" outlineLevel="0" collapsed="false">
      <c r="A119" s="10" t="s">
        <v>172</v>
      </c>
      <c r="B119" s="5" t="s">
        <v>173</v>
      </c>
      <c r="C119" s="6" t="n">
        <f aca="false">10-1-2-1-1-1-1-1</f>
        <v>2</v>
      </c>
      <c r="D119" s="7" t="n">
        <v>44962</v>
      </c>
      <c r="E119" s="8" t="n">
        <f aca="false">IF(F119="Sterile",D119+1825, "NA")</f>
        <v>46787</v>
      </c>
      <c r="F119" s="9" t="s">
        <v>8</v>
      </c>
    </row>
    <row r="120" customFormat="false" ht="38.6" hidden="false" customHeight="false" outlineLevel="0" collapsed="false">
      <c r="A120" s="10" t="s">
        <v>172</v>
      </c>
      <c r="B120" s="5" t="s">
        <v>174</v>
      </c>
      <c r="C120" s="6" t="n">
        <f aca="false">10-4</f>
        <v>6</v>
      </c>
      <c r="D120" s="7" t="n">
        <v>44990</v>
      </c>
      <c r="E120" s="8" t="n">
        <f aca="false">IF(F120="Sterile",D120+1826, "NA")</f>
        <v>46816</v>
      </c>
      <c r="F120" s="9" t="s">
        <v>8</v>
      </c>
    </row>
    <row r="121" customFormat="false" ht="38.6" hidden="false" customHeight="false" outlineLevel="0" collapsed="false">
      <c r="A121" s="10" t="s">
        <v>172</v>
      </c>
      <c r="B121" s="5" t="s">
        <v>175</v>
      </c>
      <c r="C121" s="6" t="n">
        <v>10</v>
      </c>
      <c r="D121" s="7" t="n">
        <v>45002</v>
      </c>
      <c r="E121" s="8" t="n">
        <f aca="false">IF(F121="Sterile",D121+1826, "NA")</f>
        <v>46828</v>
      </c>
      <c r="F121" s="9" t="s">
        <v>8</v>
      </c>
    </row>
    <row r="122" customFormat="false" ht="38.6" hidden="false" customHeight="false" outlineLevel="0" collapsed="false">
      <c r="A122" s="10" t="s">
        <v>172</v>
      </c>
      <c r="B122" s="5" t="s">
        <v>176</v>
      </c>
      <c r="C122" s="6" t="n">
        <v>12</v>
      </c>
      <c r="D122" s="7" t="n">
        <v>45004</v>
      </c>
      <c r="E122" s="8" t="n">
        <f aca="false">IF(F122="Sterile",D122+1826, "NA")</f>
        <v>46830</v>
      </c>
      <c r="F122" s="9" t="s">
        <v>8</v>
      </c>
    </row>
    <row r="123" customFormat="false" ht="38.6" hidden="false" customHeight="false" outlineLevel="0" collapsed="false">
      <c r="A123" s="10" t="s">
        <v>172</v>
      </c>
      <c r="B123" s="5" t="s">
        <v>177</v>
      </c>
      <c r="C123" s="6" t="n">
        <v>13</v>
      </c>
      <c r="D123" s="7" t="n">
        <v>45004</v>
      </c>
      <c r="E123" s="8" t="n">
        <f aca="false">IF(F123="Sterile",D123+1826, "NA")</f>
        <v>46830</v>
      </c>
      <c r="F123" s="9" t="s">
        <v>8</v>
      </c>
    </row>
    <row r="124" customFormat="false" ht="38.6" hidden="false" customHeight="false" outlineLevel="0" collapsed="false">
      <c r="A124" s="10" t="s">
        <v>172</v>
      </c>
      <c r="B124" s="5" t="s">
        <v>178</v>
      </c>
      <c r="C124" s="6" t="n">
        <f aca="false">9</f>
        <v>9</v>
      </c>
      <c r="D124" s="7" t="n">
        <v>45041</v>
      </c>
      <c r="E124" s="8" t="n">
        <f aca="false">IF(F124="Sterile",D124+1826, "NA")</f>
        <v>46867</v>
      </c>
      <c r="F124" s="9" t="s">
        <v>8</v>
      </c>
    </row>
    <row r="125" customFormat="false" ht="38.6" hidden="false" customHeight="false" outlineLevel="0" collapsed="false">
      <c r="A125" s="10" t="s">
        <v>172</v>
      </c>
      <c r="B125" s="5" t="s">
        <v>179</v>
      </c>
      <c r="C125" s="6" t="n">
        <f aca="false">3</f>
        <v>3</v>
      </c>
      <c r="D125" s="7" t="n">
        <v>45042</v>
      </c>
      <c r="E125" s="8" t="n">
        <f aca="false">IF(F125="Sterile",D125+1826, "NA")</f>
        <v>46868</v>
      </c>
      <c r="F125" s="9" t="s">
        <v>8</v>
      </c>
    </row>
    <row r="126" customFormat="false" ht="38.6" hidden="false" customHeight="false" outlineLevel="0" collapsed="false">
      <c r="A126" s="5" t="s">
        <v>172</v>
      </c>
      <c r="B126" s="5" t="s">
        <v>180</v>
      </c>
      <c r="C126" s="6" t="n">
        <f aca="false">3</f>
        <v>3</v>
      </c>
      <c r="D126" s="7" t="n">
        <v>45067</v>
      </c>
      <c r="E126" s="8" t="n">
        <f aca="false">IF(F126="Sterile",D126+1826, "NA")</f>
        <v>46893</v>
      </c>
      <c r="F126" s="9" t="s">
        <v>8</v>
      </c>
    </row>
    <row r="127" customFormat="false" ht="38.6" hidden="false" customHeight="false" outlineLevel="0" collapsed="false">
      <c r="A127" s="5" t="s">
        <v>172</v>
      </c>
      <c r="B127" s="5" t="s">
        <v>181</v>
      </c>
      <c r="C127" s="6" t="n">
        <f aca="false">2</f>
        <v>2</v>
      </c>
      <c r="D127" s="7" t="n">
        <v>45090</v>
      </c>
      <c r="E127" s="8" t="n">
        <f aca="false">IF(F127="Sterile",D127+1826, "NA")</f>
        <v>46916</v>
      </c>
      <c r="F127" s="9" t="s">
        <v>8</v>
      </c>
    </row>
    <row r="128" customFormat="false" ht="38.6" hidden="false" customHeight="false" outlineLevel="0" collapsed="false">
      <c r="A128" s="5" t="s">
        <v>172</v>
      </c>
      <c r="B128" s="5" t="s">
        <v>182</v>
      </c>
      <c r="C128" s="6" t="n">
        <f aca="false">10</f>
        <v>10</v>
      </c>
      <c r="D128" s="7" t="n">
        <v>45090</v>
      </c>
      <c r="E128" s="8" t="n">
        <f aca="false">IF(F128="Sterile",D128+1826, "NA")</f>
        <v>46916</v>
      </c>
      <c r="F128" s="9" t="s">
        <v>8</v>
      </c>
    </row>
    <row r="129" customFormat="false" ht="38.6" hidden="false" customHeight="false" outlineLevel="0" collapsed="false">
      <c r="A129" s="10" t="s">
        <v>183</v>
      </c>
      <c r="B129" s="5" t="s">
        <v>184</v>
      </c>
      <c r="C129" s="6" t="n">
        <v>6</v>
      </c>
      <c r="D129" s="7" t="n">
        <v>45002</v>
      </c>
      <c r="E129" s="8" t="n">
        <f aca="false">IF(F129="Sterile",D129+1826, "NA")</f>
        <v>46828</v>
      </c>
      <c r="F129" s="9" t="s">
        <v>8</v>
      </c>
    </row>
    <row r="130" customFormat="false" ht="38.6" hidden="false" customHeight="false" outlineLevel="0" collapsed="false">
      <c r="A130" s="10" t="s">
        <v>183</v>
      </c>
      <c r="B130" s="5" t="s">
        <v>185</v>
      </c>
      <c r="C130" s="6" t="n">
        <v>1</v>
      </c>
      <c r="D130" s="7" t="n">
        <v>45002</v>
      </c>
      <c r="E130" s="8" t="n">
        <f aca="false">IF(F130="Sterile",D130+1826, "NA")</f>
        <v>46828</v>
      </c>
      <c r="F130" s="9" t="s">
        <v>8</v>
      </c>
    </row>
    <row r="131" customFormat="false" ht="38.6" hidden="false" customHeight="false" outlineLevel="0" collapsed="false">
      <c r="A131" s="10" t="s">
        <v>183</v>
      </c>
      <c r="B131" s="5" t="s">
        <v>186</v>
      </c>
      <c r="C131" s="6" t="n">
        <f aca="false">13</f>
        <v>13</v>
      </c>
      <c r="D131" s="7" t="n">
        <v>45032</v>
      </c>
      <c r="E131" s="8" t="n">
        <f aca="false">IF(F131="Sterile",D131+1826, "NA")</f>
        <v>46858</v>
      </c>
      <c r="F131" s="9" t="s">
        <v>8</v>
      </c>
    </row>
    <row r="132" customFormat="false" ht="38.6" hidden="false" customHeight="false" outlineLevel="0" collapsed="false">
      <c r="A132" s="10" t="s">
        <v>183</v>
      </c>
      <c r="B132" s="5" t="s">
        <v>187</v>
      </c>
      <c r="C132" s="6" t="n">
        <f aca="false">12</f>
        <v>12</v>
      </c>
      <c r="D132" s="7" t="n">
        <v>45032</v>
      </c>
      <c r="E132" s="8" t="n">
        <f aca="false">IF(F132="Sterile",D132+1826, "NA")</f>
        <v>46858</v>
      </c>
      <c r="F132" s="9" t="s">
        <v>8</v>
      </c>
    </row>
    <row r="133" customFormat="false" ht="38.6" hidden="false" customHeight="false" outlineLevel="0" collapsed="false">
      <c r="A133" s="10" t="s">
        <v>183</v>
      </c>
      <c r="B133" s="5" t="s">
        <v>188</v>
      </c>
      <c r="C133" s="6" t="n">
        <f aca="false">3</f>
        <v>3</v>
      </c>
      <c r="D133" s="7" t="n">
        <v>45032</v>
      </c>
      <c r="E133" s="8" t="n">
        <f aca="false">IF(F133="Sterile",D133+1826, "NA")</f>
        <v>46858</v>
      </c>
      <c r="F133" s="9" t="s">
        <v>8</v>
      </c>
    </row>
    <row r="134" customFormat="false" ht="38.6" hidden="false" customHeight="false" outlineLevel="0" collapsed="false">
      <c r="A134" s="10" t="s">
        <v>183</v>
      </c>
      <c r="B134" s="5" t="s">
        <v>189</v>
      </c>
      <c r="C134" s="6" t="n">
        <f aca="false">1</f>
        <v>1</v>
      </c>
      <c r="D134" s="7" t="n">
        <v>45032</v>
      </c>
      <c r="E134" s="8" t="n">
        <f aca="false">IF(F134="Sterile",D134+1826, "NA")</f>
        <v>46858</v>
      </c>
      <c r="F134" s="9" t="s">
        <v>8</v>
      </c>
    </row>
    <row r="135" customFormat="false" ht="38.6" hidden="false" customHeight="false" outlineLevel="0" collapsed="false">
      <c r="A135" s="5" t="s">
        <v>183</v>
      </c>
      <c r="B135" s="5" t="s">
        <v>190</v>
      </c>
      <c r="C135" s="6" t="n">
        <v>21</v>
      </c>
      <c r="D135" s="7" t="n">
        <v>45109</v>
      </c>
      <c r="E135" s="8" t="n">
        <f aca="false">IF(F135="Sterile",D135+1826, "NA")</f>
        <v>46935</v>
      </c>
      <c r="F135" s="9" t="s">
        <v>8</v>
      </c>
    </row>
    <row r="136" customFormat="false" ht="38.6" hidden="false" customHeight="false" outlineLevel="0" collapsed="false">
      <c r="A136" s="10" t="s">
        <v>191</v>
      </c>
      <c r="B136" s="5" t="s">
        <v>192</v>
      </c>
      <c r="C136" s="6" t="n">
        <f aca="false">10-1-1-1-1-2-1-1-1</f>
        <v>1</v>
      </c>
      <c r="D136" s="7" t="n">
        <v>44959</v>
      </c>
      <c r="E136" s="8" t="n">
        <f aca="false">IF(F136="Sterile",D136+1825, "NA")</f>
        <v>46784</v>
      </c>
      <c r="F136" s="9" t="s">
        <v>8</v>
      </c>
    </row>
    <row r="137" customFormat="false" ht="38.6" hidden="false" customHeight="false" outlineLevel="0" collapsed="false">
      <c r="A137" s="10" t="s">
        <v>191</v>
      </c>
      <c r="B137" s="5" t="s">
        <v>193</v>
      </c>
      <c r="C137" s="6" t="n">
        <f aca="false">12</f>
        <v>12</v>
      </c>
      <c r="D137" s="7" t="n">
        <v>45032</v>
      </c>
      <c r="E137" s="8" t="n">
        <f aca="false">IF(F137="Sterile",D137+1826, "NA")</f>
        <v>46858</v>
      </c>
      <c r="F137" s="9" t="s">
        <v>8</v>
      </c>
    </row>
    <row r="138" customFormat="false" ht="38.6" hidden="false" customHeight="false" outlineLevel="0" collapsed="false">
      <c r="A138" s="10" t="s">
        <v>191</v>
      </c>
      <c r="B138" s="5" t="s">
        <v>194</v>
      </c>
      <c r="C138" s="6" t="n">
        <f aca="false">10</f>
        <v>10</v>
      </c>
      <c r="D138" s="7" t="n">
        <v>45032</v>
      </c>
      <c r="E138" s="8" t="n">
        <f aca="false">IF(F138="Sterile",D138+1826, "NA")</f>
        <v>46858</v>
      </c>
      <c r="F138" s="9" t="s">
        <v>8</v>
      </c>
    </row>
    <row r="139" customFormat="false" ht="38.6" hidden="false" customHeight="false" outlineLevel="0" collapsed="false">
      <c r="A139" s="5" t="s">
        <v>191</v>
      </c>
      <c r="B139" s="5" t="s">
        <v>195</v>
      </c>
      <c r="C139" s="6" t="n">
        <f aca="false">10</f>
        <v>10</v>
      </c>
      <c r="D139" s="7" t="n">
        <v>45109</v>
      </c>
      <c r="E139" s="8" t="n">
        <f aca="false">IF(F139="Sterile",D139+1826, "NA")</f>
        <v>46935</v>
      </c>
      <c r="F139" s="9" t="s">
        <v>8</v>
      </c>
    </row>
    <row r="140" customFormat="false" ht="38.6" hidden="false" customHeight="false" outlineLevel="0" collapsed="false">
      <c r="A140" s="10" t="s">
        <v>196</v>
      </c>
      <c r="B140" s="5" t="s">
        <v>197</v>
      </c>
      <c r="C140" s="6" t="n">
        <f aca="false">7-1-2</f>
        <v>4</v>
      </c>
      <c r="D140" s="7" t="n">
        <v>44938</v>
      </c>
      <c r="E140" s="8" t="n">
        <f aca="false">IF(F140="Sterile",D140+1826, "NA")</f>
        <v>46764</v>
      </c>
      <c r="F140" s="9" t="s">
        <v>8</v>
      </c>
    </row>
    <row r="141" customFormat="false" ht="38.6" hidden="false" customHeight="false" outlineLevel="0" collapsed="false">
      <c r="A141" s="10" t="s">
        <v>196</v>
      </c>
      <c r="B141" s="5" t="s">
        <v>198</v>
      </c>
      <c r="C141" s="6" t="n">
        <f aca="false">11</f>
        <v>11</v>
      </c>
      <c r="D141" s="7" t="n">
        <v>44959</v>
      </c>
      <c r="E141" s="8" t="n">
        <f aca="false">IF(F141="Sterile",D141+1825, "NA")</f>
        <v>46784</v>
      </c>
      <c r="F141" s="9" t="s">
        <v>8</v>
      </c>
    </row>
    <row r="142" customFormat="false" ht="38.6" hidden="false" customHeight="false" outlineLevel="0" collapsed="false">
      <c r="A142" s="10" t="s">
        <v>196</v>
      </c>
      <c r="B142" s="5" t="s">
        <v>199</v>
      </c>
      <c r="C142" s="6" t="n">
        <v>10</v>
      </c>
      <c r="D142" s="7" t="n">
        <v>45002</v>
      </c>
      <c r="E142" s="8" t="n">
        <f aca="false">IF(F142="Sterile",D142+1826, "NA")</f>
        <v>46828</v>
      </c>
      <c r="F142" s="9" t="s">
        <v>8</v>
      </c>
    </row>
    <row r="143" customFormat="false" ht="38.6" hidden="false" customHeight="false" outlineLevel="0" collapsed="false">
      <c r="A143" s="5" t="s">
        <v>196</v>
      </c>
      <c r="B143" s="5" t="s">
        <v>200</v>
      </c>
      <c r="C143" s="6" t="n">
        <f aca="false">8</f>
        <v>8</v>
      </c>
      <c r="D143" s="7" t="n">
        <v>45100</v>
      </c>
      <c r="E143" s="8" t="n">
        <f aca="false">IF(F143="Sterile",D143+1826, "NA")</f>
        <v>46926</v>
      </c>
      <c r="F143" s="9" t="s">
        <v>8</v>
      </c>
    </row>
    <row r="144" customFormat="false" ht="38.6" hidden="false" customHeight="false" outlineLevel="0" collapsed="false">
      <c r="A144" s="5" t="s">
        <v>196</v>
      </c>
      <c r="B144" s="5" t="s">
        <v>200</v>
      </c>
      <c r="C144" s="6" t="n">
        <f aca="false">8</f>
        <v>8</v>
      </c>
      <c r="D144" s="7" t="n">
        <v>45100</v>
      </c>
      <c r="E144" s="8" t="n">
        <f aca="false">IF(F144="Sterile",D144+1826, "NA")</f>
        <v>46926</v>
      </c>
      <c r="F144" s="9" t="s">
        <v>8</v>
      </c>
    </row>
    <row r="145" customFormat="false" ht="38.6" hidden="false" customHeight="false" outlineLevel="0" collapsed="false">
      <c r="A145" s="5" t="s">
        <v>201</v>
      </c>
      <c r="B145" s="5" t="s">
        <v>202</v>
      </c>
      <c r="C145" s="6" t="n">
        <f aca="false">10-1-1-1-1-1+1</f>
        <v>6</v>
      </c>
      <c r="D145" s="7" t="n">
        <v>45072</v>
      </c>
      <c r="E145" s="8" t="n">
        <f aca="false">IF(F145="Sterile",D145+1826, "NA")</f>
        <v>46898</v>
      </c>
      <c r="F145" s="9" t="s">
        <v>8</v>
      </c>
    </row>
    <row r="146" customFormat="false" ht="38.6" hidden="false" customHeight="false" outlineLevel="0" collapsed="false">
      <c r="A146" s="10" t="s">
        <v>203</v>
      </c>
      <c r="B146" s="5" t="s">
        <v>204</v>
      </c>
      <c r="C146" s="6" t="n">
        <f aca="false">15-3-2-1-1-1-1-1</f>
        <v>5</v>
      </c>
      <c r="D146" s="7" t="n">
        <v>45002</v>
      </c>
      <c r="E146" s="8" t="n">
        <f aca="false">IF(F146="Sterile",D146+1826, "NA")</f>
        <v>46828</v>
      </c>
      <c r="F146" s="9" t="s">
        <v>8</v>
      </c>
    </row>
    <row r="147" customFormat="false" ht="38.6" hidden="false" customHeight="false" outlineLevel="0" collapsed="false">
      <c r="A147" s="10" t="s">
        <v>203</v>
      </c>
      <c r="B147" s="5" t="s">
        <v>205</v>
      </c>
      <c r="C147" s="6" t="n">
        <f aca="false">10-2</f>
        <v>8</v>
      </c>
      <c r="D147" s="7" t="n">
        <v>45034</v>
      </c>
      <c r="E147" s="8" t="n">
        <f aca="false">IF(F147="Sterile",D147+1826, "NA")</f>
        <v>46860</v>
      </c>
      <c r="F147" s="9" t="s">
        <v>8</v>
      </c>
    </row>
    <row r="148" customFormat="false" ht="38.6" hidden="false" customHeight="false" outlineLevel="0" collapsed="false">
      <c r="A148" s="10" t="s">
        <v>206</v>
      </c>
      <c r="B148" s="5" t="s">
        <v>207</v>
      </c>
      <c r="C148" s="6" t="n">
        <f aca="false">7+4-3-2</f>
        <v>6</v>
      </c>
      <c r="D148" s="7" t="n">
        <v>44990</v>
      </c>
      <c r="E148" s="8" t="n">
        <f aca="false">IF(F148="Sterile",D148+1826, "NA")</f>
        <v>46816</v>
      </c>
      <c r="F148" s="9" t="s">
        <v>8</v>
      </c>
    </row>
    <row r="149" customFormat="false" ht="38.6" hidden="false" customHeight="false" outlineLevel="0" collapsed="false">
      <c r="A149" s="10" t="s">
        <v>206</v>
      </c>
      <c r="B149" s="5" t="s">
        <v>208</v>
      </c>
      <c r="C149" s="6" t="n">
        <v>7</v>
      </c>
      <c r="D149" s="7" t="n">
        <v>44990</v>
      </c>
      <c r="E149" s="8" t="n">
        <f aca="false">IF(F149="Sterile",D149+1826, "NA")</f>
        <v>46816</v>
      </c>
      <c r="F149" s="9" t="s">
        <v>8</v>
      </c>
    </row>
    <row r="150" customFormat="false" ht="38.6" hidden="false" customHeight="false" outlineLevel="0" collapsed="false">
      <c r="A150" s="10" t="s">
        <v>206</v>
      </c>
      <c r="B150" s="5" t="s">
        <v>209</v>
      </c>
      <c r="C150" s="6" t="n">
        <f aca="false">13</f>
        <v>13</v>
      </c>
      <c r="D150" s="7" t="n">
        <v>45034</v>
      </c>
      <c r="E150" s="8" t="n">
        <f aca="false">IF(F150="Sterile",D150+1826, "NA")</f>
        <v>46860</v>
      </c>
      <c r="F150" s="9" t="s">
        <v>8</v>
      </c>
    </row>
    <row r="151" customFormat="false" ht="38.6" hidden="false" customHeight="false" outlineLevel="0" collapsed="false">
      <c r="A151" s="10" t="s">
        <v>206</v>
      </c>
      <c r="B151" s="5" t="s">
        <v>210</v>
      </c>
      <c r="C151" s="6" t="n">
        <f aca="false">2</f>
        <v>2</v>
      </c>
      <c r="D151" s="7" t="n">
        <v>45034</v>
      </c>
      <c r="E151" s="8" t="n">
        <f aca="false">IF(F151="Sterile",D151+1826, "NA")</f>
        <v>46860</v>
      </c>
      <c r="F151" s="9" t="s">
        <v>8</v>
      </c>
    </row>
    <row r="152" customFormat="false" ht="38.6" hidden="false" customHeight="false" outlineLevel="0" collapsed="false">
      <c r="A152" s="10" t="s">
        <v>206</v>
      </c>
      <c r="B152" s="5" t="s">
        <v>211</v>
      </c>
      <c r="C152" s="6" t="n">
        <f aca="false">6+4</f>
        <v>10</v>
      </c>
      <c r="D152" s="7" t="n">
        <v>45041</v>
      </c>
      <c r="E152" s="8" t="n">
        <f aca="false">IF(F152="Sterile",D152+1826, "NA")</f>
        <v>46867</v>
      </c>
      <c r="F152" s="9" t="s">
        <v>8</v>
      </c>
    </row>
    <row r="153" customFormat="false" ht="38.6" hidden="false" customHeight="false" outlineLevel="0" collapsed="false">
      <c r="A153" s="10" t="s">
        <v>206</v>
      </c>
      <c r="B153" s="5" t="s">
        <v>212</v>
      </c>
      <c r="C153" s="6" t="n">
        <f aca="false">13</f>
        <v>13</v>
      </c>
      <c r="D153" s="7" t="n">
        <v>45041</v>
      </c>
      <c r="E153" s="8" t="n">
        <f aca="false">IF(F153="Sterile",D153+1826, "NA")</f>
        <v>46867</v>
      </c>
      <c r="F153" s="9" t="s">
        <v>8</v>
      </c>
    </row>
    <row r="154" customFormat="false" ht="38.6" hidden="false" customHeight="false" outlineLevel="0" collapsed="false">
      <c r="A154" s="10" t="s">
        <v>206</v>
      </c>
      <c r="B154" s="5" t="s">
        <v>213</v>
      </c>
      <c r="C154" s="6" t="n">
        <f aca="false">14</f>
        <v>14</v>
      </c>
      <c r="D154" s="7" t="n">
        <v>45041</v>
      </c>
      <c r="E154" s="8" t="n">
        <f aca="false">IF(F154="Sterile",D154+1826, "NA")</f>
        <v>46867</v>
      </c>
      <c r="F154" s="9" t="s">
        <v>8</v>
      </c>
    </row>
    <row r="155" customFormat="false" ht="38.6" hidden="false" customHeight="false" outlineLevel="0" collapsed="false">
      <c r="A155" s="10" t="s">
        <v>214</v>
      </c>
      <c r="B155" s="5" t="s">
        <v>215</v>
      </c>
      <c r="C155" s="6" t="n">
        <f aca="false">7-2-1-1-1-1</f>
        <v>1</v>
      </c>
      <c r="D155" s="7" t="n">
        <v>45032</v>
      </c>
      <c r="E155" s="8" t="n">
        <f aca="false">IF(F155="Sterile",D155+1826, "NA")</f>
        <v>46858</v>
      </c>
      <c r="F155" s="9" t="s">
        <v>8</v>
      </c>
    </row>
    <row r="156" customFormat="false" ht="38.6" hidden="false" customHeight="false" outlineLevel="0" collapsed="false">
      <c r="A156" s="5" t="s">
        <v>214</v>
      </c>
      <c r="B156" s="5" t="s">
        <v>216</v>
      </c>
      <c r="C156" s="6" t="n">
        <f aca="false">5</f>
        <v>5</v>
      </c>
      <c r="D156" s="7" t="n">
        <v>45098</v>
      </c>
      <c r="E156" s="8" t="n">
        <f aca="false">IF(F156="Sterile",D156+1826, "NA")</f>
        <v>46924</v>
      </c>
      <c r="F156" s="9" t="s">
        <v>8</v>
      </c>
    </row>
    <row r="157" customFormat="false" ht="38.6" hidden="false" customHeight="false" outlineLevel="0" collapsed="false">
      <c r="A157" s="5" t="s">
        <v>214</v>
      </c>
      <c r="B157" s="5" t="s">
        <v>217</v>
      </c>
      <c r="C157" s="6" t="n">
        <v>1</v>
      </c>
      <c r="D157" s="7" t="n">
        <v>45098</v>
      </c>
      <c r="E157" s="8" t="n">
        <f aca="false">IF(F157="Sterile",D157+1826, "NA")</f>
        <v>46924</v>
      </c>
      <c r="F157" s="9" t="s">
        <v>8</v>
      </c>
    </row>
    <row r="158" customFormat="false" ht="38.6" hidden="false" customHeight="false" outlineLevel="0" collapsed="false">
      <c r="A158" s="5" t="s">
        <v>214</v>
      </c>
      <c r="B158" s="5" t="s">
        <v>218</v>
      </c>
      <c r="C158" s="6" t="n">
        <f aca="false">4</f>
        <v>4</v>
      </c>
      <c r="D158" s="7" t="n">
        <v>45098</v>
      </c>
      <c r="E158" s="8" t="n">
        <f aca="false">IF(F158="Sterile",D158+1826, "NA")</f>
        <v>46924</v>
      </c>
      <c r="F158" s="9" t="s">
        <v>8</v>
      </c>
    </row>
    <row r="159" customFormat="false" ht="38.6" hidden="false" customHeight="false" outlineLevel="0" collapsed="false">
      <c r="A159" s="10" t="s">
        <v>219</v>
      </c>
      <c r="B159" s="5" t="s">
        <v>220</v>
      </c>
      <c r="C159" s="6" t="n">
        <f aca="false">11-1-1-1-1-1-1-1-1</f>
        <v>3</v>
      </c>
      <c r="D159" s="7" t="n">
        <v>45032</v>
      </c>
      <c r="E159" s="8" t="n">
        <f aca="false">IF(F159="Sterile",D159+1826, "NA")</f>
        <v>46858</v>
      </c>
      <c r="F159" s="9" t="s">
        <v>8</v>
      </c>
    </row>
    <row r="160" customFormat="false" ht="38.6" hidden="false" customHeight="false" outlineLevel="0" collapsed="false">
      <c r="A160" s="5" t="s">
        <v>219</v>
      </c>
      <c r="B160" s="5" t="s">
        <v>221</v>
      </c>
      <c r="C160" s="6" t="n">
        <f aca="false">10</f>
        <v>10</v>
      </c>
      <c r="D160" s="7" t="n">
        <v>45098</v>
      </c>
      <c r="E160" s="8" t="n">
        <f aca="false">IF(F160="Sterile",D160+1826, "NA")</f>
        <v>46924</v>
      </c>
      <c r="F160" s="9" t="s">
        <v>8</v>
      </c>
    </row>
    <row r="161" customFormat="false" ht="38.6" hidden="false" customHeight="false" outlineLevel="0" collapsed="false">
      <c r="A161" s="10" t="s">
        <v>222</v>
      </c>
      <c r="B161" s="5" t="s">
        <v>223</v>
      </c>
      <c r="C161" s="6" t="n">
        <f aca="false">9-2-1</f>
        <v>6</v>
      </c>
      <c r="D161" s="7" t="n">
        <v>45002</v>
      </c>
      <c r="E161" s="8" t="n">
        <f aca="false">IF(F161="Sterile",D161+1826, "NA")</f>
        <v>46828</v>
      </c>
      <c r="F161" s="9" t="s">
        <v>8</v>
      </c>
    </row>
    <row r="162" customFormat="false" ht="38.6" hidden="false" customHeight="false" outlineLevel="0" collapsed="false">
      <c r="A162" s="10" t="s">
        <v>224</v>
      </c>
      <c r="B162" s="5" t="s">
        <v>225</v>
      </c>
      <c r="C162" s="6" t="n">
        <f aca="false">10-1-1</f>
        <v>8</v>
      </c>
      <c r="D162" s="7" t="n">
        <v>45002</v>
      </c>
      <c r="E162" s="8" t="n">
        <f aca="false">IF(F162="Sterile",D162+1826, "NA")</f>
        <v>46828</v>
      </c>
      <c r="F162" s="9" t="s">
        <v>8</v>
      </c>
    </row>
    <row r="163" customFormat="false" ht="38.6" hidden="false" customHeight="false" outlineLevel="0" collapsed="false">
      <c r="A163" s="5" t="s">
        <v>226</v>
      </c>
      <c r="B163" s="5" t="s">
        <v>227</v>
      </c>
      <c r="C163" s="6" t="n">
        <f aca="false">10-1-1-1+1-1-1-2</f>
        <v>4</v>
      </c>
      <c r="D163" s="7" t="n">
        <v>45066</v>
      </c>
      <c r="E163" s="8" t="n">
        <f aca="false">IF(F163="Sterile",D163+1826, "NA")</f>
        <v>46892</v>
      </c>
      <c r="F163" s="9" t="s">
        <v>8</v>
      </c>
    </row>
    <row r="164" customFormat="false" ht="38.6" hidden="false" customHeight="false" outlineLevel="0" collapsed="false">
      <c r="A164" s="5" t="s">
        <v>228</v>
      </c>
      <c r="B164" s="5" t="s">
        <v>229</v>
      </c>
      <c r="C164" s="6" t="n">
        <f aca="false">10</f>
        <v>10</v>
      </c>
      <c r="D164" s="7" t="n">
        <v>45063</v>
      </c>
      <c r="E164" s="8" t="n">
        <f aca="false">IF(F164="Sterile",D164+1826, "NA")</f>
        <v>46889</v>
      </c>
      <c r="F164" s="9" t="s">
        <v>8</v>
      </c>
    </row>
    <row r="165" customFormat="false" ht="38.6" hidden="false" customHeight="false" outlineLevel="0" collapsed="false">
      <c r="A165" s="5" t="s">
        <v>230</v>
      </c>
      <c r="B165" s="5" t="s">
        <v>231</v>
      </c>
      <c r="C165" s="6" t="n">
        <f aca="false">10</f>
        <v>10</v>
      </c>
      <c r="D165" s="7" t="n">
        <v>45066</v>
      </c>
      <c r="E165" s="8" t="n">
        <f aca="false">IF(F165="Sterile",D165+1826, "NA")</f>
        <v>46892</v>
      </c>
      <c r="F165" s="9" t="s">
        <v>8</v>
      </c>
    </row>
    <row r="166" customFormat="false" ht="38.6" hidden="false" customHeight="false" outlineLevel="0" collapsed="false">
      <c r="A166" s="10" t="s">
        <v>232</v>
      </c>
      <c r="B166" s="5" t="s">
        <v>233</v>
      </c>
      <c r="C166" s="6" t="n">
        <f aca="false">5-1-1</f>
        <v>3</v>
      </c>
      <c r="D166" s="7" t="n">
        <v>45042</v>
      </c>
      <c r="E166" s="8" t="n">
        <f aca="false">IF(F166="Sterile",D166+1826, "NA")</f>
        <v>46868</v>
      </c>
      <c r="F166" s="9" t="s">
        <v>8</v>
      </c>
    </row>
    <row r="167" customFormat="false" ht="38.6" hidden="false" customHeight="false" outlineLevel="0" collapsed="false">
      <c r="A167" s="5" t="s">
        <v>232</v>
      </c>
      <c r="B167" s="5" t="s">
        <v>234</v>
      </c>
      <c r="C167" s="6" t="n">
        <f aca="false">5</f>
        <v>5</v>
      </c>
      <c r="D167" s="7" t="n">
        <v>45066</v>
      </c>
      <c r="E167" s="8" t="n">
        <f aca="false">IF(F167="Sterile",D167+1826, "NA")</f>
        <v>46892</v>
      </c>
      <c r="F167" s="9" t="s">
        <v>8</v>
      </c>
    </row>
    <row r="168" customFormat="false" ht="38.6" hidden="false" customHeight="false" outlineLevel="0" collapsed="false">
      <c r="A168" s="5" t="s">
        <v>232</v>
      </c>
      <c r="B168" s="5" t="s">
        <v>235</v>
      </c>
      <c r="C168" s="6" t="n">
        <f aca="false">10</f>
        <v>10</v>
      </c>
      <c r="D168" s="7" t="n">
        <v>45100</v>
      </c>
      <c r="E168" s="8" t="n">
        <f aca="false">IF(F168="Sterile",D168+1826, "NA")</f>
        <v>46926</v>
      </c>
      <c r="F168" s="9" t="s">
        <v>8</v>
      </c>
    </row>
    <row r="169" customFormat="false" ht="38.6" hidden="false" customHeight="false" outlineLevel="0" collapsed="false">
      <c r="A169" s="10" t="s">
        <v>236</v>
      </c>
      <c r="B169" s="5" t="s">
        <v>237</v>
      </c>
      <c r="C169" s="6" t="n">
        <f aca="false">5-1</f>
        <v>4</v>
      </c>
      <c r="D169" s="7" t="n">
        <v>45042</v>
      </c>
      <c r="E169" s="8" t="n">
        <f aca="false">IF(F169="Sterile",D169+1826, "NA")</f>
        <v>46868</v>
      </c>
      <c r="F169" s="9" t="s">
        <v>8</v>
      </c>
    </row>
    <row r="170" customFormat="false" ht="38.6" hidden="false" customHeight="false" outlineLevel="0" collapsed="false">
      <c r="A170" s="5" t="s">
        <v>236</v>
      </c>
      <c r="B170" s="5" t="s">
        <v>238</v>
      </c>
      <c r="C170" s="6" t="n">
        <f aca="false">5</f>
        <v>5</v>
      </c>
      <c r="D170" s="7" t="n">
        <v>45072</v>
      </c>
      <c r="E170" s="8" t="n">
        <f aca="false">IF(F170="Sterile",D170+1826, "NA")</f>
        <v>46898</v>
      </c>
      <c r="F170" s="9" t="s">
        <v>8</v>
      </c>
    </row>
    <row r="171" customFormat="false" ht="38.6" hidden="false" customHeight="false" outlineLevel="0" collapsed="false">
      <c r="A171" s="10" t="s">
        <v>239</v>
      </c>
      <c r="B171" s="5" t="s">
        <v>240</v>
      </c>
      <c r="C171" s="6" t="n">
        <f aca="false">5-1-1</f>
        <v>3</v>
      </c>
      <c r="D171" s="7" t="n">
        <v>45042</v>
      </c>
      <c r="E171" s="8" t="n">
        <f aca="false">IF(F171="Sterile",D171+1826, "NA")</f>
        <v>46868</v>
      </c>
      <c r="F171" s="9" t="s">
        <v>8</v>
      </c>
    </row>
    <row r="172" customFormat="false" ht="38.6" hidden="false" customHeight="false" outlineLevel="0" collapsed="false">
      <c r="A172" s="5" t="s">
        <v>239</v>
      </c>
      <c r="B172" s="5" t="s">
        <v>241</v>
      </c>
      <c r="C172" s="6" t="n">
        <f aca="false">5</f>
        <v>5</v>
      </c>
      <c r="D172" s="7" t="n">
        <v>45072</v>
      </c>
      <c r="E172" s="8" t="n">
        <f aca="false">IF(F172="Sterile",D172+1826, "NA")</f>
        <v>46898</v>
      </c>
      <c r="F172" s="9" t="s">
        <v>8</v>
      </c>
    </row>
    <row r="173" customFormat="false" ht="38.6" hidden="false" customHeight="false" outlineLevel="0" collapsed="false">
      <c r="A173" s="10" t="s">
        <v>242</v>
      </c>
      <c r="B173" s="5" t="s">
        <v>243</v>
      </c>
      <c r="C173" s="6" t="n">
        <f aca="false">5-1</f>
        <v>4</v>
      </c>
      <c r="D173" s="7" t="n">
        <v>45041</v>
      </c>
      <c r="E173" s="8" t="n">
        <f aca="false">IF(F173="Sterile",D173+1826, "NA")</f>
        <v>46867</v>
      </c>
      <c r="F173" s="9" t="s">
        <v>8</v>
      </c>
    </row>
    <row r="174" customFormat="false" ht="38.6" hidden="false" customHeight="false" outlineLevel="0" collapsed="false">
      <c r="A174" s="10" t="s">
        <v>244</v>
      </c>
      <c r="B174" s="5" t="s">
        <v>245</v>
      </c>
      <c r="C174" s="6" t="n">
        <f aca="false">5-1</f>
        <v>4</v>
      </c>
      <c r="D174" s="7" t="n">
        <v>45041</v>
      </c>
      <c r="E174" s="8" t="n">
        <f aca="false">IF(F174="Sterile",D174+1826, "NA")</f>
        <v>46867</v>
      </c>
      <c r="F174" s="9" t="s">
        <v>8</v>
      </c>
    </row>
    <row r="175" customFormat="false" ht="38.6" hidden="false" customHeight="false" outlineLevel="0" collapsed="false">
      <c r="A175" s="5" t="s">
        <v>246</v>
      </c>
      <c r="B175" s="5" t="s">
        <v>247</v>
      </c>
      <c r="C175" s="6" t="n">
        <f aca="false">10-1</f>
        <v>9</v>
      </c>
      <c r="D175" s="7" t="n">
        <v>45074</v>
      </c>
      <c r="E175" s="8" t="n">
        <f aca="false">IF(F175="Sterile",D175+1826, "NA")</f>
        <v>46900</v>
      </c>
      <c r="F175" s="9" t="s">
        <v>8</v>
      </c>
    </row>
    <row r="176" customFormat="false" ht="38.6" hidden="false" customHeight="false" outlineLevel="0" collapsed="false">
      <c r="A176" s="5" t="s">
        <v>248</v>
      </c>
      <c r="B176" s="5" t="s">
        <v>249</v>
      </c>
      <c r="C176" s="6" t="n">
        <f aca="false">5</f>
        <v>5</v>
      </c>
      <c r="D176" s="7" t="n">
        <v>45109</v>
      </c>
      <c r="E176" s="8" t="n">
        <f aca="false">IF(F176="Sterile",D176+1826, "NA")</f>
        <v>46935</v>
      </c>
      <c r="F176" s="9" t="s">
        <v>8</v>
      </c>
    </row>
    <row r="177" customFormat="false" ht="38.6" hidden="false" customHeight="false" outlineLevel="0" collapsed="false">
      <c r="A177" s="5" t="s">
        <v>250</v>
      </c>
      <c r="B177" s="5" t="s">
        <v>251</v>
      </c>
      <c r="C177" s="6" t="n">
        <f aca="false">5</f>
        <v>5</v>
      </c>
      <c r="D177" s="7" t="n">
        <v>45109</v>
      </c>
      <c r="E177" s="8" t="n">
        <f aca="false">IF(F177="Sterile",D177+1826, "NA")</f>
        <v>46935</v>
      </c>
      <c r="F177" s="9" t="s">
        <v>8</v>
      </c>
    </row>
    <row r="178" customFormat="false" ht="38.6" hidden="false" customHeight="false" outlineLevel="0" collapsed="false">
      <c r="A178" s="5" t="s">
        <v>252</v>
      </c>
      <c r="B178" s="5" t="s">
        <v>253</v>
      </c>
      <c r="C178" s="6" t="n">
        <f aca="false">5</f>
        <v>5</v>
      </c>
      <c r="D178" s="7" t="n">
        <v>45112</v>
      </c>
      <c r="E178" s="8" t="n">
        <f aca="false">IF(F178="Sterile",D178+1826, "NA")</f>
        <v>46938</v>
      </c>
      <c r="F178" s="9" t="s">
        <v>8</v>
      </c>
    </row>
    <row r="179" customFormat="false" ht="38.6" hidden="false" customHeight="false" outlineLevel="0" collapsed="false">
      <c r="A179" s="5" t="s">
        <v>254</v>
      </c>
      <c r="B179" s="5" t="s">
        <v>255</v>
      </c>
      <c r="C179" s="6" t="n">
        <f aca="false">5</f>
        <v>5</v>
      </c>
      <c r="D179" s="7" t="n">
        <v>45112</v>
      </c>
      <c r="E179" s="8" t="n">
        <f aca="false">IF(F179="Sterile",D179+1826, "NA")</f>
        <v>46938</v>
      </c>
      <c r="F179" s="9" t="s">
        <v>8</v>
      </c>
    </row>
    <row r="180" customFormat="false" ht="38.6" hidden="false" customHeight="false" outlineLevel="0" collapsed="false">
      <c r="A180" s="5" t="s">
        <v>256</v>
      </c>
      <c r="B180" s="5" t="s">
        <v>257</v>
      </c>
      <c r="C180" s="6" t="n">
        <f aca="false">5</f>
        <v>5</v>
      </c>
      <c r="D180" s="7" t="n">
        <v>45112</v>
      </c>
      <c r="E180" s="8" t="n">
        <f aca="false">IF(F180="Sterile",D180+1826, "NA")</f>
        <v>46938</v>
      </c>
      <c r="F180" s="9" t="s">
        <v>8</v>
      </c>
    </row>
    <row r="181" customFormat="false" ht="38.6" hidden="false" customHeight="false" outlineLevel="0" collapsed="false">
      <c r="A181" s="10" t="s">
        <v>258</v>
      </c>
      <c r="B181" s="5" t="s">
        <v>259</v>
      </c>
      <c r="C181" s="6" t="n">
        <f aca="false">5+6-1-1-1</f>
        <v>8</v>
      </c>
      <c r="D181" s="7" t="n">
        <v>45004</v>
      </c>
      <c r="E181" s="8" t="n">
        <f aca="false">IF(F181="Sterile",D181+1826, "NA")</f>
        <v>46830</v>
      </c>
      <c r="F181" s="9" t="s">
        <v>8</v>
      </c>
    </row>
    <row r="182" customFormat="false" ht="38.6" hidden="false" customHeight="false" outlineLevel="0" collapsed="false">
      <c r="A182" s="10" t="s">
        <v>260</v>
      </c>
      <c r="B182" s="5" t="s">
        <v>261</v>
      </c>
      <c r="C182" s="6" t="n">
        <f aca="false">8-1-1</f>
        <v>6</v>
      </c>
      <c r="D182" s="7" t="n">
        <v>45011</v>
      </c>
      <c r="E182" s="8" t="n">
        <f aca="false">IF(F182="Sterile",D182+1826, "NA")</f>
        <v>46837</v>
      </c>
      <c r="F182" s="9" t="s">
        <v>8</v>
      </c>
    </row>
    <row r="183" customFormat="false" ht="38.6" hidden="false" customHeight="false" outlineLevel="0" collapsed="false">
      <c r="A183" s="10" t="s">
        <v>262</v>
      </c>
      <c r="B183" s="5" t="s">
        <v>263</v>
      </c>
      <c r="C183" s="6" t="n">
        <f aca="false">9-1</f>
        <v>8</v>
      </c>
      <c r="D183" s="7" t="n">
        <v>45003</v>
      </c>
      <c r="E183" s="8" t="n">
        <f aca="false">IF(F183="Sterile",D183+1826, "NA")</f>
        <v>46829</v>
      </c>
      <c r="F183" s="9" t="s">
        <v>8</v>
      </c>
    </row>
    <row r="184" customFormat="false" ht="38.6" hidden="false" customHeight="false" outlineLevel="0" collapsed="false">
      <c r="A184" s="5" t="s">
        <v>262</v>
      </c>
      <c r="B184" s="5" t="s">
        <v>264</v>
      </c>
      <c r="C184" s="6" t="n">
        <f aca="false">10</f>
        <v>10</v>
      </c>
      <c r="D184" s="7" t="n">
        <v>45112</v>
      </c>
      <c r="E184" s="8" t="n">
        <f aca="false">IF(F184="Sterile",D184+1826, "NA")</f>
        <v>46938</v>
      </c>
      <c r="F184" s="9" t="s">
        <v>8</v>
      </c>
    </row>
    <row r="185" customFormat="false" ht="38.6" hidden="false" customHeight="false" outlineLevel="0" collapsed="false">
      <c r="A185" s="5" t="s">
        <v>265</v>
      </c>
      <c r="B185" s="5" t="s">
        <v>266</v>
      </c>
      <c r="C185" s="6" t="n">
        <f aca="false">10-1-1-1-1-3</f>
        <v>3</v>
      </c>
      <c r="D185" s="7" t="n">
        <v>45112</v>
      </c>
      <c r="E185" s="8" t="n">
        <f aca="false">IF(F185="Sterile",D185+1826, "NA")</f>
        <v>46938</v>
      </c>
      <c r="F185" s="9" t="s">
        <v>8</v>
      </c>
    </row>
    <row r="186" customFormat="false" ht="38.6" hidden="false" customHeight="false" outlineLevel="0" collapsed="false">
      <c r="A186" s="5" t="s">
        <v>265</v>
      </c>
      <c r="B186" s="5" t="s">
        <v>267</v>
      </c>
      <c r="C186" s="6" t="n">
        <f aca="false">8</f>
        <v>8</v>
      </c>
      <c r="D186" s="7" t="n">
        <v>45128</v>
      </c>
      <c r="E186" s="8" t="n">
        <f aca="false">IF(F186="Sterile",D186+1826, "NA")</f>
        <v>46954</v>
      </c>
      <c r="F186" s="9" t="s">
        <v>8</v>
      </c>
    </row>
    <row r="187" customFormat="false" ht="38.6" hidden="false" customHeight="false" outlineLevel="0" collapsed="false">
      <c r="A187" s="5" t="s">
        <v>265</v>
      </c>
      <c r="B187" s="5" t="s">
        <v>268</v>
      </c>
      <c r="C187" s="6" t="n">
        <f aca="false">3</f>
        <v>3</v>
      </c>
      <c r="D187" s="7" t="n">
        <v>45128</v>
      </c>
      <c r="E187" s="8" t="n">
        <f aca="false">IF(F187="Sterile",D187+1826, "NA")</f>
        <v>46954</v>
      </c>
      <c r="F187" s="9" t="s">
        <v>8</v>
      </c>
    </row>
    <row r="188" customFormat="false" ht="38.6" hidden="false" customHeight="false" outlineLevel="0" collapsed="false">
      <c r="A188" s="10" t="s">
        <v>269</v>
      </c>
      <c r="B188" s="5" t="s">
        <v>270</v>
      </c>
      <c r="C188" s="6" t="n">
        <f aca="false">12-1-1-1-1-1-1-1</f>
        <v>5</v>
      </c>
      <c r="D188" s="7" t="n">
        <v>45003</v>
      </c>
      <c r="E188" s="8" t="n">
        <f aca="false">IF(F188="Sterile",D188+1826, "NA")</f>
        <v>46829</v>
      </c>
      <c r="F188" s="9" t="s">
        <v>8</v>
      </c>
    </row>
    <row r="189" customFormat="false" ht="38.6" hidden="false" customHeight="false" outlineLevel="0" collapsed="false">
      <c r="A189" s="5" t="s">
        <v>269</v>
      </c>
      <c r="B189" s="5" t="s">
        <v>271</v>
      </c>
      <c r="C189" s="6" t="n">
        <f aca="false">12</f>
        <v>12</v>
      </c>
      <c r="D189" s="7" t="n">
        <v>45112</v>
      </c>
      <c r="E189" s="8" t="n">
        <f aca="false">IF(F189="Sterile",D189+1826, "NA")</f>
        <v>46938</v>
      </c>
      <c r="F189" s="9" t="s">
        <v>8</v>
      </c>
    </row>
    <row r="190" customFormat="false" ht="38.6" hidden="false" customHeight="false" outlineLevel="0" collapsed="false">
      <c r="A190" s="5" t="s">
        <v>269</v>
      </c>
      <c r="B190" s="5" t="s">
        <v>272</v>
      </c>
      <c r="C190" s="6" t="n">
        <f aca="false">12</f>
        <v>12</v>
      </c>
      <c r="D190" s="7" t="n">
        <v>45128</v>
      </c>
      <c r="E190" s="8" t="n">
        <f aca="false">IF(F190="Sterile",D190+1826, "NA")</f>
        <v>46954</v>
      </c>
      <c r="F190" s="9" t="s">
        <v>8</v>
      </c>
    </row>
    <row r="191" customFormat="false" ht="38.6" hidden="false" customHeight="false" outlineLevel="0" collapsed="false">
      <c r="A191" s="5" t="s">
        <v>273</v>
      </c>
      <c r="B191" s="5" t="s">
        <v>274</v>
      </c>
      <c r="C191" s="6" t="n">
        <f aca="false">10</f>
        <v>10</v>
      </c>
      <c r="D191" s="7" t="n">
        <v>45072</v>
      </c>
      <c r="E191" s="8" t="n">
        <f aca="false">IF(F191="Sterile",D191+1826, "NA")</f>
        <v>46898</v>
      </c>
      <c r="F191" s="9" t="s">
        <v>8</v>
      </c>
    </row>
    <row r="192" customFormat="false" ht="38.6" hidden="false" customHeight="false" outlineLevel="0" collapsed="false">
      <c r="A192" s="10" t="s">
        <v>275</v>
      </c>
      <c r="B192" s="5" t="s">
        <v>276</v>
      </c>
      <c r="C192" s="6" t="n">
        <f aca="false">10-1-1-1</f>
        <v>7</v>
      </c>
      <c r="D192" s="7" t="n">
        <v>45002</v>
      </c>
      <c r="E192" s="8" t="n">
        <f aca="false">IF(F192="Sterile",D192+1826, "NA")</f>
        <v>46828</v>
      </c>
      <c r="F192" s="9" t="s">
        <v>8</v>
      </c>
    </row>
    <row r="193" customFormat="false" ht="38.6" hidden="false" customHeight="false" outlineLevel="0" collapsed="false">
      <c r="A193" s="10" t="s">
        <v>277</v>
      </c>
      <c r="B193" s="5" t="s">
        <v>278</v>
      </c>
      <c r="C193" s="6" t="n">
        <f aca="false">5-1-2-1</f>
        <v>1</v>
      </c>
      <c r="D193" s="7" t="n">
        <v>44964</v>
      </c>
      <c r="E193" s="8" t="n">
        <f aca="false">IF(F193="Sterile",D193+1825, "NA")</f>
        <v>46789</v>
      </c>
      <c r="F193" s="9" t="s">
        <v>8</v>
      </c>
    </row>
    <row r="194" customFormat="false" ht="38.6" hidden="false" customHeight="false" outlineLevel="0" collapsed="false">
      <c r="A194" s="5" t="s">
        <v>277</v>
      </c>
      <c r="B194" s="5" t="s">
        <v>279</v>
      </c>
      <c r="C194" s="6" t="n">
        <f aca="false">6</f>
        <v>6</v>
      </c>
      <c r="D194" s="7" t="n">
        <v>45128</v>
      </c>
      <c r="E194" s="8" t="n">
        <f aca="false">IF(F194="Sterile",D194+1826, "NA")</f>
        <v>46954</v>
      </c>
      <c r="F194" s="9" t="s">
        <v>8</v>
      </c>
    </row>
    <row r="195" customFormat="false" ht="38.6" hidden="false" customHeight="false" outlineLevel="0" collapsed="false">
      <c r="A195" s="5" t="s">
        <v>280</v>
      </c>
      <c r="B195" s="5" t="s">
        <v>281</v>
      </c>
      <c r="C195" s="6" t="n">
        <f aca="false">10-1</f>
        <v>9</v>
      </c>
      <c r="D195" s="7" t="n">
        <v>45066</v>
      </c>
      <c r="E195" s="8" t="n">
        <f aca="false">IF(F195="Sterile",D195+1826, "NA")</f>
        <v>46892</v>
      </c>
      <c r="F195" s="9" t="s">
        <v>8</v>
      </c>
    </row>
    <row r="196" customFormat="false" ht="38.6" hidden="false" customHeight="false" outlineLevel="0" collapsed="false">
      <c r="A196" s="5" t="s">
        <v>282</v>
      </c>
      <c r="B196" s="5" t="s">
        <v>283</v>
      </c>
      <c r="C196" s="6" t="n">
        <f aca="false">1</f>
        <v>1</v>
      </c>
      <c r="D196" s="7" t="n">
        <v>45034</v>
      </c>
      <c r="E196" s="8" t="n">
        <f aca="false">IF(F196="Sterile",D196+1826, "NA")</f>
        <v>46860</v>
      </c>
      <c r="F196" s="9" t="s">
        <v>8</v>
      </c>
    </row>
    <row r="197" customFormat="false" ht="38.6" hidden="false" customHeight="false" outlineLevel="0" collapsed="false">
      <c r="A197" s="5" t="s">
        <v>282</v>
      </c>
      <c r="B197" s="5" t="s">
        <v>284</v>
      </c>
      <c r="C197" s="6" t="n">
        <f aca="false">6</f>
        <v>6</v>
      </c>
      <c r="D197" s="7" t="n">
        <v>45121</v>
      </c>
      <c r="E197" s="8" t="n">
        <f aca="false">IF(F197="Sterile",D197+1826, "NA")</f>
        <v>46947</v>
      </c>
      <c r="F197" s="9" t="s">
        <v>8</v>
      </c>
    </row>
    <row r="198" customFormat="false" ht="38.6" hidden="false" customHeight="false" outlineLevel="0" collapsed="false">
      <c r="A198" s="5" t="s">
        <v>285</v>
      </c>
      <c r="B198" s="5" t="s">
        <v>286</v>
      </c>
      <c r="C198" s="6" t="n">
        <f aca="false">10-1-1</f>
        <v>8</v>
      </c>
      <c r="D198" s="7" t="n">
        <v>45067</v>
      </c>
      <c r="E198" s="8" t="n">
        <f aca="false">IF(F198="Sterile",D198+1826, "NA")</f>
        <v>46893</v>
      </c>
      <c r="F198" s="9" t="s">
        <v>8</v>
      </c>
    </row>
    <row r="199" customFormat="false" ht="38.6" hidden="false" customHeight="false" outlineLevel="0" collapsed="false">
      <c r="A199" s="5" t="s">
        <v>287</v>
      </c>
      <c r="B199" s="5" t="s">
        <v>288</v>
      </c>
      <c r="C199" s="6" t="n">
        <f aca="false">10-1-1-1-1-1</f>
        <v>5</v>
      </c>
      <c r="D199" s="7" t="n">
        <v>45098</v>
      </c>
      <c r="E199" s="8" t="n">
        <f aca="false">IF(F199="Sterile",D199+1826, "NA")</f>
        <v>46924</v>
      </c>
      <c r="F199" s="9" t="s">
        <v>8</v>
      </c>
    </row>
    <row r="200" customFormat="false" ht="38.6" hidden="false" customHeight="false" outlineLevel="0" collapsed="false">
      <c r="A200" s="5" t="s">
        <v>289</v>
      </c>
      <c r="B200" s="5" t="s">
        <v>290</v>
      </c>
      <c r="C200" s="6" t="n">
        <f aca="false">1</f>
        <v>1</v>
      </c>
      <c r="D200" s="7" t="n">
        <v>45034</v>
      </c>
      <c r="E200" s="8" t="n">
        <f aca="false">IF(F200="Sterile",D200+1826, "NA")</f>
        <v>46860</v>
      </c>
      <c r="F200" s="9" t="s">
        <v>8</v>
      </c>
    </row>
    <row r="201" customFormat="false" ht="38.6" hidden="false" customHeight="false" outlineLevel="0" collapsed="false">
      <c r="A201" s="5" t="s">
        <v>289</v>
      </c>
      <c r="B201" s="5" t="s">
        <v>291</v>
      </c>
      <c r="C201" s="6" t="n">
        <f aca="false">5-1</f>
        <v>4</v>
      </c>
      <c r="D201" s="7" t="n">
        <v>45098</v>
      </c>
      <c r="E201" s="8" t="n">
        <f aca="false">IF(F201="Sterile",D201+1826, "NA")</f>
        <v>46924</v>
      </c>
      <c r="F201" s="9" t="s">
        <v>8</v>
      </c>
    </row>
    <row r="202" customFormat="false" ht="38.6" hidden="false" customHeight="false" outlineLevel="0" collapsed="false">
      <c r="A202" s="5" t="s">
        <v>292</v>
      </c>
      <c r="B202" s="5" t="s">
        <v>293</v>
      </c>
      <c r="C202" s="6" t="n">
        <f aca="false">10-1-1-1-1-1</f>
        <v>5</v>
      </c>
      <c r="D202" s="7" t="n">
        <v>45098</v>
      </c>
      <c r="E202" s="8" t="n">
        <f aca="false">IF(F202="Sterile",D202+1826, "NA")</f>
        <v>46924</v>
      </c>
      <c r="F202" s="9" t="s">
        <v>8</v>
      </c>
    </row>
    <row r="203" customFormat="false" ht="38.6" hidden="false" customHeight="false" outlineLevel="0" collapsed="false">
      <c r="A203" s="5" t="s">
        <v>294</v>
      </c>
      <c r="B203" s="5" t="s">
        <v>295</v>
      </c>
      <c r="C203" s="6" t="n">
        <f aca="false">5</f>
        <v>5</v>
      </c>
      <c r="D203" s="7" t="n">
        <v>45100</v>
      </c>
      <c r="E203" s="8" t="n">
        <f aca="false">IF(F203="Sterile",D203+1826, "NA")</f>
        <v>46926</v>
      </c>
      <c r="F203" s="9" t="s">
        <v>8</v>
      </c>
    </row>
    <row r="204" customFormat="false" ht="38.6" hidden="false" customHeight="false" outlineLevel="0" collapsed="false">
      <c r="A204" s="5" t="s">
        <v>296</v>
      </c>
      <c r="B204" s="5" t="s">
        <v>297</v>
      </c>
      <c r="C204" s="6" t="n">
        <f aca="false">5-1</f>
        <v>4</v>
      </c>
      <c r="D204" s="7" t="n">
        <v>45128</v>
      </c>
      <c r="E204" s="8" t="n">
        <f aca="false">IF(F204="Sterile",D204+1826, "NA")</f>
        <v>46954</v>
      </c>
      <c r="F204" s="9" t="s">
        <v>8</v>
      </c>
    </row>
    <row r="205" customFormat="false" ht="38.6" hidden="false" customHeight="false" outlineLevel="0" collapsed="false">
      <c r="A205" s="5" t="s">
        <v>298</v>
      </c>
      <c r="B205" s="5" t="s">
        <v>299</v>
      </c>
      <c r="C205" s="6" t="n">
        <f aca="false">5-1-1</f>
        <v>3</v>
      </c>
      <c r="D205" s="7" t="n">
        <v>45098</v>
      </c>
      <c r="E205" s="8" t="n">
        <f aca="false">IF(F205="Sterile",D205+1826, "NA")</f>
        <v>46924</v>
      </c>
      <c r="F205" s="9" t="s">
        <v>8</v>
      </c>
    </row>
    <row r="206" customFormat="false" ht="38.6" hidden="false" customHeight="false" outlineLevel="0" collapsed="false">
      <c r="A206" s="5" t="s">
        <v>300</v>
      </c>
      <c r="B206" s="5" t="s">
        <v>301</v>
      </c>
      <c r="C206" s="6" t="n">
        <f aca="false">5-1</f>
        <v>4</v>
      </c>
      <c r="D206" s="7" t="n">
        <v>45098</v>
      </c>
      <c r="E206" s="8" t="n">
        <f aca="false">IF(F206="Sterile",D206+1826, "NA")</f>
        <v>46924</v>
      </c>
      <c r="F206" s="9" t="s">
        <v>8</v>
      </c>
    </row>
    <row r="207" customFormat="false" ht="38.6" hidden="false" customHeight="false" outlineLevel="0" collapsed="false">
      <c r="A207" s="5" t="s">
        <v>302</v>
      </c>
      <c r="B207" s="5" t="s">
        <v>303</v>
      </c>
      <c r="C207" s="6" t="n">
        <f aca="false">5-1-1-1</f>
        <v>2</v>
      </c>
      <c r="D207" s="7" t="n">
        <v>45128</v>
      </c>
      <c r="E207" s="8" t="n">
        <f aca="false">IF(F207="Sterile",D207+1826, "NA")</f>
        <v>46954</v>
      </c>
      <c r="F207" s="9" t="s">
        <v>8</v>
      </c>
    </row>
    <row r="208" customFormat="false" ht="38.6" hidden="false" customHeight="false" outlineLevel="0" collapsed="false">
      <c r="A208" s="5" t="s">
        <v>304</v>
      </c>
      <c r="B208" s="5" t="s">
        <v>305</v>
      </c>
      <c r="C208" s="6" t="n">
        <f aca="false">10-1-1</f>
        <v>8</v>
      </c>
      <c r="D208" s="7" t="n">
        <v>45080</v>
      </c>
      <c r="E208" s="8" t="n">
        <f aca="false">IF(F208="Sterile",D208+1826, "NA")</f>
        <v>46906</v>
      </c>
      <c r="F208" s="9" t="s">
        <v>8</v>
      </c>
    </row>
    <row r="209" customFormat="false" ht="38.6" hidden="false" customHeight="false" outlineLevel="0" collapsed="false">
      <c r="A209" s="5" t="s">
        <v>306</v>
      </c>
      <c r="B209" s="5" t="s">
        <v>307</v>
      </c>
      <c r="C209" s="6" t="n">
        <f aca="false">10-1-1-2-1-1-1-1-1</f>
        <v>1</v>
      </c>
      <c r="D209" s="7" t="n">
        <v>45070</v>
      </c>
      <c r="E209" s="8" t="n">
        <f aca="false">IF(F209="Sterile",D209+1826, "NA")</f>
        <v>46896</v>
      </c>
      <c r="F209" s="9" t="s">
        <v>8</v>
      </c>
    </row>
    <row r="210" customFormat="false" ht="38.6" hidden="false" customHeight="false" outlineLevel="0" collapsed="false">
      <c r="A210" s="5" t="s">
        <v>306</v>
      </c>
      <c r="B210" s="5" t="s">
        <v>308</v>
      </c>
      <c r="C210" s="6" t="n">
        <f aca="false">5</f>
        <v>5</v>
      </c>
      <c r="D210" s="7" t="n">
        <v>45100</v>
      </c>
      <c r="E210" s="8" t="n">
        <f aca="false">IF(F210="Sterile",D210+1826, "NA")</f>
        <v>46926</v>
      </c>
      <c r="F210" s="9" t="s">
        <v>8</v>
      </c>
    </row>
    <row r="211" customFormat="false" ht="38.6" hidden="false" customHeight="false" outlineLevel="0" collapsed="false">
      <c r="A211" s="5" t="s">
        <v>309</v>
      </c>
      <c r="B211" s="5" t="s">
        <v>310</v>
      </c>
      <c r="C211" s="6" t="n">
        <f aca="false">10-1-1-1</f>
        <v>7</v>
      </c>
      <c r="D211" s="7" t="n">
        <v>45065</v>
      </c>
      <c r="E211" s="8" t="n">
        <f aca="false">IF(F211="Sterile",D211+1826, "NA")</f>
        <v>46891</v>
      </c>
      <c r="F211" s="9" t="s">
        <v>8</v>
      </c>
    </row>
    <row r="212" customFormat="false" ht="38.6" hidden="false" customHeight="false" outlineLevel="0" collapsed="false">
      <c r="A212" s="5" t="s">
        <v>311</v>
      </c>
      <c r="B212" s="5" t="s">
        <v>312</v>
      </c>
      <c r="C212" s="6" t="n">
        <f aca="false">10-1-1-1-1-1</f>
        <v>5</v>
      </c>
      <c r="D212" s="7" t="n">
        <v>45065</v>
      </c>
      <c r="E212" s="8" t="n">
        <f aca="false">IF(F212="Sterile",D212+1826, "NA")</f>
        <v>46891</v>
      </c>
      <c r="F212" s="9" t="s">
        <v>8</v>
      </c>
    </row>
    <row r="213" customFormat="false" ht="38.6" hidden="false" customHeight="false" outlineLevel="0" collapsed="false">
      <c r="A213" s="5" t="s">
        <v>313</v>
      </c>
      <c r="B213" s="5" t="s">
        <v>314</v>
      </c>
      <c r="C213" s="6" t="n">
        <f aca="false">5</f>
        <v>5</v>
      </c>
      <c r="D213" s="7" t="n">
        <v>45100</v>
      </c>
      <c r="E213" s="8" t="n">
        <f aca="false">IF(F213="Sterile",D213+1826, "NA")</f>
        <v>46926</v>
      </c>
      <c r="F213" s="9" t="s">
        <v>8</v>
      </c>
    </row>
    <row r="214" customFormat="false" ht="38.6" hidden="false" customHeight="false" outlineLevel="0" collapsed="false">
      <c r="A214" s="5" t="s">
        <v>315</v>
      </c>
      <c r="B214" s="5" t="s">
        <v>316</v>
      </c>
      <c r="C214" s="6" t="n">
        <f aca="false">1</f>
        <v>1</v>
      </c>
      <c r="D214" s="7" t="n">
        <v>45109</v>
      </c>
      <c r="E214" s="8" t="n">
        <f aca="false">IF(F214="Sterile",D214+1826, "NA")</f>
        <v>46935</v>
      </c>
      <c r="F214" s="9" t="s">
        <v>8</v>
      </c>
    </row>
    <row r="215" customFormat="false" ht="38.6" hidden="false" customHeight="false" outlineLevel="0" collapsed="false">
      <c r="A215" s="5" t="s">
        <v>317</v>
      </c>
      <c r="B215" s="5" t="s">
        <v>318</v>
      </c>
      <c r="C215" s="6" t="n">
        <f aca="false">5</f>
        <v>5</v>
      </c>
      <c r="D215" s="7" t="n">
        <v>45100</v>
      </c>
      <c r="E215" s="8" t="n">
        <f aca="false">IF(F215="Sterile",D215+1826, "NA")</f>
        <v>46926</v>
      </c>
      <c r="F215" s="9" t="s">
        <v>8</v>
      </c>
    </row>
    <row r="216" customFormat="false" ht="38.6" hidden="false" customHeight="false" outlineLevel="0" collapsed="false">
      <c r="A216" s="5" t="s">
        <v>319</v>
      </c>
      <c r="B216" s="5" t="s">
        <v>320</v>
      </c>
      <c r="C216" s="6" t="n">
        <f aca="false">5</f>
        <v>5</v>
      </c>
      <c r="D216" s="7" t="n">
        <v>45100</v>
      </c>
      <c r="E216" s="8" t="n">
        <f aca="false">IF(F216="Sterile",D216+1826, "NA")</f>
        <v>46926</v>
      </c>
      <c r="F216" s="9" t="s">
        <v>8</v>
      </c>
    </row>
    <row r="217" customFormat="false" ht="38.6" hidden="false" customHeight="false" outlineLevel="0" collapsed="false">
      <c r="A217" s="10" t="s">
        <v>321</v>
      </c>
      <c r="B217" s="5" t="s">
        <v>322</v>
      </c>
      <c r="C217" s="6" t="n">
        <f aca="false">5-1-1-1-1</f>
        <v>1</v>
      </c>
      <c r="D217" s="7" t="n">
        <v>45043</v>
      </c>
      <c r="E217" s="8" t="n">
        <f aca="false">IF(F217="Sterile",D217+1826, "NA")</f>
        <v>46869</v>
      </c>
      <c r="F217" s="9" t="s">
        <v>8</v>
      </c>
    </row>
    <row r="218" customFormat="false" ht="38.6" hidden="false" customHeight="false" outlineLevel="0" collapsed="false">
      <c r="A218" s="10" t="s">
        <v>323</v>
      </c>
      <c r="B218" s="5" t="s">
        <v>324</v>
      </c>
      <c r="C218" s="6" t="n">
        <f aca="false">6-1-1-1-1</f>
        <v>2</v>
      </c>
      <c r="D218" s="7" t="n">
        <v>44959</v>
      </c>
      <c r="E218" s="8" t="n">
        <f aca="false">IF(F218="Sterile",D218+1825, "NA")</f>
        <v>46784</v>
      </c>
      <c r="F218" s="9" t="s">
        <v>8</v>
      </c>
    </row>
    <row r="219" customFormat="false" ht="38.6" hidden="false" customHeight="false" outlineLevel="0" collapsed="false">
      <c r="A219" s="10" t="s">
        <v>325</v>
      </c>
      <c r="B219" s="5" t="s">
        <v>326</v>
      </c>
      <c r="C219" s="6" t="n">
        <f aca="false">6-1-1-1</f>
        <v>3</v>
      </c>
      <c r="D219" s="7" t="n">
        <v>44959</v>
      </c>
      <c r="E219" s="8" t="n">
        <f aca="false">IF(F219="Sterile",D219+1825, "NA")</f>
        <v>46784</v>
      </c>
      <c r="F219" s="9" t="s">
        <v>8</v>
      </c>
    </row>
    <row r="220" customFormat="false" ht="38.6" hidden="false" customHeight="false" outlineLevel="0" collapsed="false">
      <c r="A220" s="10" t="s">
        <v>327</v>
      </c>
      <c r="B220" s="5" t="s">
        <v>328</v>
      </c>
      <c r="C220" s="6" t="n">
        <f aca="false">6-1-1-1-1</f>
        <v>2</v>
      </c>
      <c r="D220" s="7" t="n">
        <v>44938</v>
      </c>
      <c r="E220" s="8" t="n">
        <f aca="false">IF(F220="Sterile",D220+1825, "NA")</f>
        <v>46763</v>
      </c>
      <c r="F220" s="9" t="s">
        <v>8</v>
      </c>
    </row>
    <row r="221" customFormat="false" ht="38.6" hidden="false" customHeight="false" outlineLevel="0" collapsed="false">
      <c r="A221" s="5" t="s">
        <v>329</v>
      </c>
      <c r="B221" s="5" t="s">
        <v>330</v>
      </c>
      <c r="C221" s="6" t="n">
        <f aca="false">5</f>
        <v>5</v>
      </c>
      <c r="D221" s="7" t="n">
        <v>45116</v>
      </c>
      <c r="E221" s="8" t="n">
        <f aca="false">IF(F221="Sterile",D221+1826, "NA")</f>
        <v>46942</v>
      </c>
      <c r="F221" s="9" t="s">
        <v>8</v>
      </c>
    </row>
    <row r="222" customFormat="false" ht="38.6" hidden="false" customHeight="false" outlineLevel="0" collapsed="false">
      <c r="A222" s="5" t="s">
        <v>331</v>
      </c>
      <c r="B222" s="5" t="s">
        <v>332</v>
      </c>
      <c r="C222" s="6" t="n">
        <f aca="false">10</f>
        <v>10</v>
      </c>
      <c r="D222" s="7" t="n">
        <v>45079</v>
      </c>
      <c r="E222" s="8" t="n">
        <f aca="false">IF(F222="Sterile",D222+1826, "NA")</f>
        <v>46905</v>
      </c>
      <c r="F222" s="9" t="s">
        <v>8</v>
      </c>
    </row>
    <row r="223" customFormat="false" ht="38.6" hidden="false" customHeight="false" outlineLevel="0" collapsed="false">
      <c r="A223" s="10" t="s">
        <v>333</v>
      </c>
      <c r="B223" s="5" t="s">
        <v>334</v>
      </c>
      <c r="C223" s="6" t="n">
        <v>25</v>
      </c>
      <c r="D223" s="7" t="n">
        <v>44978</v>
      </c>
      <c r="E223" s="8" t="n">
        <f aca="false">IF(F223="Sterile",D223+1825, "NA")</f>
        <v>46803</v>
      </c>
      <c r="F223" s="9" t="s">
        <v>8</v>
      </c>
    </row>
    <row r="224" customFormat="false" ht="38.6" hidden="false" customHeight="false" outlineLevel="0" collapsed="false">
      <c r="A224" s="10" t="s">
        <v>335</v>
      </c>
      <c r="B224" s="5" t="s">
        <v>336</v>
      </c>
      <c r="C224" s="6" t="n">
        <v>28</v>
      </c>
      <c r="D224" s="7" t="n">
        <v>44978</v>
      </c>
      <c r="E224" s="8" t="n">
        <f aca="false">IF(F224="Sterile",D224+1825, "NA")</f>
        <v>46803</v>
      </c>
      <c r="F224" s="9" t="s">
        <v>8</v>
      </c>
    </row>
    <row r="225" customFormat="false" ht="38.6" hidden="false" customHeight="false" outlineLevel="0" collapsed="false">
      <c r="A225" s="10" t="s">
        <v>337</v>
      </c>
      <c r="B225" s="5" t="s">
        <v>338</v>
      </c>
      <c r="C225" s="6" t="n">
        <v>52</v>
      </c>
      <c r="D225" s="7" t="n">
        <v>44978</v>
      </c>
      <c r="E225" s="8" t="n">
        <f aca="false">IF(F225="Sterile",D225+1825, "NA")</f>
        <v>46803</v>
      </c>
      <c r="F225" s="9" t="s">
        <v>8</v>
      </c>
    </row>
    <row r="226" customFormat="false" ht="38.6" hidden="false" customHeight="false" outlineLevel="0" collapsed="false">
      <c r="A226" s="10" t="s">
        <v>339</v>
      </c>
      <c r="B226" s="5" t="s">
        <v>340</v>
      </c>
      <c r="C226" s="6" t="n">
        <v>40</v>
      </c>
      <c r="D226" s="7" t="n">
        <v>44978</v>
      </c>
      <c r="E226" s="8" t="n">
        <f aca="false">IF(F226="Sterile",D226+1825, "NA")</f>
        <v>46803</v>
      </c>
      <c r="F226" s="9" t="s">
        <v>8</v>
      </c>
    </row>
    <row r="227" customFormat="false" ht="38.6" hidden="false" customHeight="false" outlineLevel="0" collapsed="false">
      <c r="A227" s="10" t="s">
        <v>341</v>
      </c>
      <c r="B227" s="5" t="s">
        <v>342</v>
      </c>
      <c r="C227" s="6" t="n">
        <v>24</v>
      </c>
      <c r="D227" s="7" t="n">
        <v>44978</v>
      </c>
      <c r="E227" s="8" t="n">
        <f aca="false">IF(F227="Sterile",D227+1826, "NA")</f>
        <v>46804</v>
      </c>
      <c r="F227" s="9" t="s">
        <v>8</v>
      </c>
    </row>
    <row r="228" customFormat="false" ht="38.6" hidden="false" customHeight="false" outlineLevel="0" collapsed="false">
      <c r="A228" s="10" t="s">
        <v>343</v>
      </c>
      <c r="B228" s="5" t="s">
        <v>344</v>
      </c>
      <c r="C228" s="6" t="n">
        <v>16</v>
      </c>
      <c r="D228" s="7" t="n">
        <v>44978</v>
      </c>
      <c r="E228" s="8" t="n">
        <f aca="false">IF(F228="Sterile",D228+1825, "NA")</f>
        <v>46803</v>
      </c>
      <c r="F228" s="9" t="s">
        <v>8</v>
      </c>
    </row>
    <row r="229" customFormat="false" ht="38.6" hidden="false" customHeight="false" outlineLevel="0" collapsed="false">
      <c r="A229" s="10" t="s">
        <v>345</v>
      </c>
      <c r="B229" s="5" t="s">
        <v>346</v>
      </c>
      <c r="C229" s="6" t="n">
        <v>13</v>
      </c>
      <c r="D229" s="7" t="n">
        <v>44978</v>
      </c>
      <c r="E229" s="8" t="n">
        <f aca="false">IF(F229="Sterile",D229+1826, "NA")</f>
        <v>46804</v>
      </c>
      <c r="F229" s="9" t="s">
        <v>8</v>
      </c>
    </row>
    <row r="230" customFormat="false" ht="38.6" hidden="false" customHeight="false" outlineLevel="0" collapsed="false">
      <c r="A230" s="5" t="s">
        <v>347</v>
      </c>
      <c r="B230" s="5" t="s">
        <v>348</v>
      </c>
      <c r="C230" s="6" t="n">
        <f aca="false">20</f>
        <v>20</v>
      </c>
      <c r="D230" s="7" t="n">
        <v>45070</v>
      </c>
      <c r="E230" s="8" t="n">
        <f aca="false">IF(F230="Sterile",D230+1826, "NA")</f>
        <v>46896</v>
      </c>
      <c r="F230" s="9" t="s">
        <v>8</v>
      </c>
    </row>
    <row r="231" customFormat="false" ht="38.6" hidden="false" customHeight="false" outlineLevel="0" collapsed="false">
      <c r="A231" s="5" t="s">
        <v>347</v>
      </c>
      <c r="B231" s="5" t="s">
        <v>349</v>
      </c>
      <c r="C231" s="6" t="n">
        <f aca="false">30</f>
        <v>30</v>
      </c>
      <c r="D231" s="7" t="n">
        <v>45126</v>
      </c>
      <c r="E231" s="8" t="n">
        <f aca="false">IF(F231="Sterile",D231+1826, "NA")</f>
        <v>46952</v>
      </c>
      <c r="F231" s="9" t="s">
        <v>8</v>
      </c>
    </row>
    <row r="232" customFormat="false" ht="38.6" hidden="false" customHeight="false" outlineLevel="0" collapsed="false">
      <c r="A232" s="5" t="s">
        <v>350</v>
      </c>
      <c r="B232" s="5" t="s">
        <v>351</v>
      </c>
      <c r="C232" s="6" t="n">
        <f aca="false">15</f>
        <v>15</v>
      </c>
      <c r="D232" s="7" t="n">
        <v>45070</v>
      </c>
      <c r="E232" s="8" t="n">
        <f aca="false">IF(F232="Sterile",D232+1826, "NA")</f>
        <v>46896</v>
      </c>
      <c r="F232" s="9" t="s">
        <v>8</v>
      </c>
    </row>
    <row r="233" customFormat="false" ht="38.6" hidden="false" customHeight="false" outlineLevel="0" collapsed="false">
      <c r="A233" s="5" t="s">
        <v>350</v>
      </c>
      <c r="B233" s="5" t="s">
        <v>352</v>
      </c>
      <c r="C233" s="6" t="n">
        <f aca="false">31</f>
        <v>31</v>
      </c>
      <c r="D233" s="7" t="n">
        <v>45126</v>
      </c>
      <c r="E233" s="8" t="n">
        <f aca="false">IF(F233="Sterile",D233+1826, "NA")</f>
        <v>46952</v>
      </c>
      <c r="F233" s="9" t="s">
        <v>8</v>
      </c>
    </row>
    <row r="234" customFormat="false" ht="38.6" hidden="false" customHeight="false" outlineLevel="0" collapsed="false">
      <c r="A234" s="10" t="s">
        <v>353</v>
      </c>
      <c r="B234" s="5" t="s">
        <v>354</v>
      </c>
      <c r="C234" s="6" t="n">
        <f aca="false">10</f>
        <v>10</v>
      </c>
      <c r="D234" s="7" t="n">
        <v>44944</v>
      </c>
      <c r="E234" s="8" t="n">
        <f aca="false">IF(F234="Sterile",D234+1825, "NA")</f>
        <v>46769</v>
      </c>
      <c r="F234" s="9" t="s">
        <v>8</v>
      </c>
    </row>
    <row r="235" customFormat="false" ht="38.6" hidden="false" customHeight="false" outlineLevel="0" collapsed="false">
      <c r="A235" s="5" t="s">
        <v>353</v>
      </c>
      <c r="B235" s="5" t="s">
        <v>355</v>
      </c>
      <c r="C235" s="6" t="n">
        <f aca="false">17</f>
        <v>17</v>
      </c>
      <c r="D235" s="7" t="n">
        <v>45069</v>
      </c>
      <c r="E235" s="8" t="n">
        <f aca="false">IF(F235="Sterile",D235+1826, "NA")</f>
        <v>46895</v>
      </c>
      <c r="F235" s="9" t="s">
        <v>8</v>
      </c>
    </row>
    <row r="236" customFormat="false" ht="38.6" hidden="false" customHeight="false" outlineLevel="0" collapsed="false">
      <c r="A236" s="5" t="s">
        <v>353</v>
      </c>
      <c r="B236" s="5" t="s">
        <v>356</v>
      </c>
      <c r="C236" s="6" t="n">
        <f aca="false">25</f>
        <v>25</v>
      </c>
      <c r="D236" s="7" t="n">
        <v>45126</v>
      </c>
      <c r="E236" s="8" t="n">
        <f aca="false">IF(F236="Sterile",D236+1826, "NA")</f>
        <v>46952</v>
      </c>
      <c r="F236" s="9" t="s">
        <v>8</v>
      </c>
    </row>
    <row r="237" customFormat="false" ht="38.6" hidden="false" customHeight="false" outlineLevel="0" collapsed="false">
      <c r="A237" s="5" t="s">
        <v>357</v>
      </c>
      <c r="B237" s="5" t="s">
        <v>358</v>
      </c>
      <c r="C237" s="6" t="n">
        <f aca="false">15</f>
        <v>15</v>
      </c>
      <c r="D237" s="7" t="n">
        <v>45079</v>
      </c>
      <c r="E237" s="8" t="n">
        <f aca="false">IF(F237="Sterile",D237+1826, "NA")</f>
        <v>46905</v>
      </c>
      <c r="F237" s="9" t="s">
        <v>8</v>
      </c>
    </row>
    <row r="238" customFormat="false" ht="38.6" hidden="false" customHeight="false" outlineLevel="0" collapsed="false">
      <c r="A238" s="5" t="s">
        <v>359</v>
      </c>
      <c r="B238" s="5" t="s">
        <v>360</v>
      </c>
      <c r="C238" s="6" t="n">
        <f aca="false">10</f>
        <v>10</v>
      </c>
      <c r="D238" s="7" t="n">
        <v>45070</v>
      </c>
      <c r="E238" s="8" t="n">
        <f aca="false">IF(F238="Sterile",D238+1826, "NA")</f>
        <v>46896</v>
      </c>
      <c r="F238" s="9" t="s">
        <v>8</v>
      </c>
    </row>
    <row r="239" customFormat="false" ht="38.6" hidden="false" customHeight="false" outlineLevel="0" collapsed="false">
      <c r="A239" s="5" t="s">
        <v>361</v>
      </c>
      <c r="B239" s="5" t="s">
        <v>362</v>
      </c>
      <c r="C239" s="6" t="n">
        <f aca="false">14</f>
        <v>14</v>
      </c>
      <c r="D239" s="7" t="n">
        <v>45069</v>
      </c>
      <c r="E239" s="8" t="n">
        <f aca="false">IF(F239="Sterile",D239+1826, "NA")</f>
        <v>46895</v>
      </c>
      <c r="F239" s="9" t="s">
        <v>8</v>
      </c>
    </row>
    <row r="240" customFormat="false" ht="38.6" hidden="false" customHeight="false" outlineLevel="0" collapsed="false">
      <c r="A240" s="5" t="s">
        <v>363</v>
      </c>
      <c r="B240" s="5" t="s">
        <v>364</v>
      </c>
      <c r="C240" s="6" t="n">
        <f aca="false">10</f>
        <v>10</v>
      </c>
      <c r="D240" s="7" t="n">
        <v>45069</v>
      </c>
      <c r="E240" s="8" t="n">
        <f aca="false">IF(F240="Sterile",D240+1826, "NA")</f>
        <v>46895</v>
      </c>
      <c r="F240" s="9" t="s">
        <v>8</v>
      </c>
    </row>
    <row r="241" customFormat="false" ht="38.6" hidden="false" customHeight="false" outlineLevel="0" collapsed="false">
      <c r="A241" s="5" t="s">
        <v>363</v>
      </c>
      <c r="B241" s="5" t="s">
        <v>365</v>
      </c>
      <c r="C241" s="6" t="n">
        <f aca="false">5</f>
        <v>5</v>
      </c>
      <c r="D241" s="7" t="n">
        <v>45126</v>
      </c>
      <c r="E241" s="8" t="n">
        <f aca="false">IF(F241="Sterile",D241+1826, "NA")</f>
        <v>46952</v>
      </c>
      <c r="F241" s="9" t="s">
        <v>8</v>
      </c>
    </row>
    <row r="242" customFormat="false" ht="38.6" hidden="false" customHeight="false" outlineLevel="0" collapsed="false">
      <c r="A242" s="10" t="s">
        <v>366</v>
      </c>
      <c r="B242" s="5" t="s">
        <v>367</v>
      </c>
      <c r="C242" s="6" t="n">
        <f aca="false">1000-10-30-10</f>
        <v>950</v>
      </c>
      <c r="D242" s="7" t="n">
        <v>44898</v>
      </c>
      <c r="E242" s="8" t="n">
        <f aca="false">IF(F242="Sterile",D242+1825, "NA")</f>
        <v>46723</v>
      </c>
      <c r="F242" s="9" t="s">
        <v>8</v>
      </c>
    </row>
    <row r="243" customFormat="false" ht="38.6" hidden="false" customHeight="false" outlineLevel="0" collapsed="false">
      <c r="A243" s="10" t="s">
        <v>368</v>
      </c>
      <c r="B243" s="5" t="s">
        <v>369</v>
      </c>
      <c r="C243" s="6" t="n">
        <f aca="false">940-50+50-30+10-10</f>
        <v>910</v>
      </c>
      <c r="D243" s="7" t="n">
        <v>44887</v>
      </c>
      <c r="E243" s="8" t="n">
        <f aca="false">IF(F243="Sterile",D243+1825, "NA")</f>
        <v>46712</v>
      </c>
      <c r="F243" s="9" t="s">
        <v>8</v>
      </c>
    </row>
    <row r="244" customFormat="false" ht="38.6" hidden="false" customHeight="false" outlineLevel="0" collapsed="false">
      <c r="A244" s="10" t="s">
        <v>370</v>
      </c>
      <c r="B244" s="5" t="s">
        <v>371</v>
      </c>
      <c r="C244" s="6" t="n">
        <f aca="false">1000-20-50+50-60-20-10</f>
        <v>890</v>
      </c>
      <c r="D244" s="7" t="n">
        <v>44896</v>
      </c>
      <c r="E244" s="8" t="n">
        <f aca="false">IF(F244="Sterile",D244+1825, "NA")</f>
        <v>46721</v>
      </c>
      <c r="F244" s="9" t="s">
        <v>8</v>
      </c>
    </row>
    <row r="245" customFormat="false" ht="38.6" hidden="false" customHeight="false" outlineLevel="0" collapsed="false">
      <c r="A245" s="5" t="s">
        <v>372</v>
      </c>
      <c r="B245" s="5" t="s">
        <v>373</v>
      </c>
      <c r="C245" s="6" t="n">
        <f aca="false">50-20</f>
        <v>30</v>
      </c>
      <c r="D245" s="7" t="n">
        <v>45057</v>
      </c>
      <c r="E245" s="8" t="n">
        <f aca="false">IF(F245="Sterile",D245+1826, "NA")</f>
        <v>46883</v>
      </c>
      <c r="F245" s="9" t="s">
        <v>8</v>
      </c>
    </row>
    <row r="246" customFormat="false" ht="38.6" hidden="false" customHeight="false" outlineLevel="0" collapsed="false">
      <c r="A246" s="10" t="s">
        <v>374</v>
      </c>
      <c r="B246" s="5" t="s">
        <v>375</v>
      </c>
      <c r="C246" s="6" t="n">
        <f aca="false">990-20-50+50-30-10</f>
        <v>930</v>
      </c>
      <c r="D246" s="7" t="n">
        <v>44894</v>
      </c>
      <c r="E246" s="8" t="n">
        <f aca="false">IF(F246="Sterile",D246+1825, "NA")</f>
        <v>46719</v>
      </c>
      <c r="F246" s="9" t="s">
        <v>8</v>
      </c>
    </row>
    <row r="247" customFormat="false" ht="38.6" hidden="false" customHeight="false" outlineLevel="0" collapsed="false">
      <c r="A247" s="10" t="s">
        <v>376</v>
      </c>
      <c r="B247" s="5" t="s">
        <v>377</v>
      </c>
      <c r="C247" s="6" t="n">
        <f aca="false">990-20-50+50-80-10</f>
        <v>880</v>
      </c>
      <c r="D247" s="7" t="n">
        <v>44902</v>
      </c>
      <c r="E247" s="8" t="n">
        <f aca="false">IF(F247="Sterile",D247+1825, "NA")</f>
        <v>46727</v>
      </c>
      <c r="F247" s="9" t="s">
        <v>8</v>
      </c>
    </row>
    <row r="248" customFormat="false" ht="38.6" hidden="false" customHeight="false" outlineLevel="0" collapsed="false">
      <c r="A248" s="5" t="s">
        <v>378</v>
      </c>
      <c r="B248" s="5" t="s">
        <v>379</v>
      </c>
      <c r="C248" s="6" t="n">
        <f aca="false">50-20</f>
        <v>30</v>
      </c>
      <c r="D248" s="7" t="n">
        <v>45057</v>
      </c>
      <c r="E248" s="8" t="n">
        <f aca="false">IF(F248="Sterile",D248+1826, "NA")</f>
        <v>46883</v>
      </c>
      <c r="F248" s="9" t="s">
        <v>8</v>
      </c>
    </row>
    <row r="249" customFormat="false" ht="38.6" hidden="false" customHeight="false" outlineLevel="0" collapsed="false">
      <c r="A249" s="10" t="s">
        <v>380</v>
      </c>
      <c r="B249" s="5" t="s">
        <v>381</v>
      </c>
      <c r="C249" s="6" t="n">
        <f aca="false">11-1-1-1</f>
        <v>8</v>
      </c>
      <c r="D249" s="7" t="n">
        <v>44939</v>
      </c>
      <c r="E249" s="8" t="n">
        <f aca="false">IF(F249="Sterile",D249+1825, "NA")</f>
        <v>46764</v>
      </c>
      <c r="F249" s="9" t="s">
        <v>8</v>
      </c>
    </row>
    <row r="250" customFormat="false" ht="38.6" hidden="false" customHeight="false" outlineLevel="0" collapsed="false">
      <c r="A250" s="10" t="s">
        <v>380</v>
      </c>
      <c r="B250" s="5" t="s">
        <v>382</v>
      </c>
      <c r="C250" s="6" t="n">
        <f aca="false">4+26</f>
        <v>30</v>
      </c>
      <c r="D250" s="7" t="n">
        <v>44940</v>
      </c>
      <c r="E250" s="8" t="n">
        <f aca="false">IF(F250="Sterile",D250+1825, "NA")</f>
        <v>46765</v>
      </c>
      <c r="F250" s="9" t="s">
        <v>8</v>
      </c>
    </row>
    <row r="251" customFormat="false" ht="38.6" hidden="false" customHeight="false" outlineLevel="0" collapsed="false">
      <c r="A251" s="10" t="s">
        <v>380</v>
      </c>
      <c r="B251" s="5" t="s">
        <v>383</v>
      </c>
      <c r="C251" s="6" t="n">
        <f aca="false">22+8</f>
        <v>30</v>
      </c>
      <c r="D251" s="7" t="n">
        <v>44940</v>
      </c>
      <c r="E251" s="8" t="n">
        <f aca="false">IF(F251="Sterile",D251+1825, "NA")</f>
        <v>46765</v>
      </c>
      <c r="F251" s="9" t="s">
        <v>8</v>
      </c>
    </row>
    <row r="252" customFormat="false" ht="38.6" hidden="false" customHeight="false" outlineLevel="0" collapsed="false">
      <c r="A252" s="10" t="s">
        <v>380</v>
      </c>
      <c r="B252" s="5" t="s">
        <v>384</v>
      </c>
      <c r="C252" s="6" t="n">
        <f aca="false">17+24</f>
        <v>41</v>
      </c>
      <c r="D252" s="7" t="n">
        <v>44940</v>
      </c>
      <c r="E252" s="8" t="n">
        <f aca="false">IF(F252="Sterile",D252+1825, "NA")</f>
        <v>46765</v>
      </c>
      <c r="F252" s="9" t="s">
        <v>8</v>
      </c>
    </row>
    <row r="253" customFormat="false" ht="38.6" hidden="false" customHeight="false" outlineLevel="0" collapsed="false">
      <c r="A253" s="10" t="s">
        <v>380</v>
      </c>
      <c r="B253" s="5" t="s">
        <v>385</v>
      </c>
      <c r="C253" s="6" t="n">
        <f aca="false">10-1-2</f>
        <v>7</v>
      </c>
      <c r="D253" s="7" t="n">
        <v>44965</v>
      </c>
      <c r="E253" s="8" t="n">
        <f aca="false">IF(F253="Sterile",D253+1825, "NA")</f>
        <v>46790</v>
      </c>
      <c r="F253" s="9" t="s">
        <v>8</v>
      </c>
    </row>
    <row r="254" customFormat="false" ht="38.6" hidden="false" customHeight="false" outlineLevel="0" collapsed="false">
      <c r="A254" s="10" t="s">
        <v>380</v>
      </c>
      <c r="B254" s="5" t="s">
        <v>386</v>
      </c>
      <c r="C254" s="6" t="n">
        <v>25</v>
      </c>
      <c r="D254" s="7" t="n">
        <v>44966</v>
      </c>
      <c r="E254" s="8" t="n">
        <f aca="false">IF(F254="Sterile",D254+1825, "NA")</f>
        <v>46791</v>
      </c>
      <c r="F254" s="9" t="s">
        <v>8</v>
      </c>
    </row>
    <row r="255" customFormat="false" ht="38.6" hidden="false" customHeight="false" outlineLevel="0" collapsed="false">
      <c r="A255" s="10" t="s">
        <v>380</v>
      </c>
      <c r="B255" s="5" t="s">
        <v>387</v>
      </c>
      <c r="C255" s="6" t="n">
        <f aca="false">8+28+5</f>
        <v>41</v>
      </c>
      <c r="D255" s="7" t="n">
        <v>44966</v>
      </c>
      <c r="E255" s="8" t="n">
        <f aca="false">IF(F255="Sterile",D255+1825, "NA")</f>
        <v>46791</v>
      </c>
      <c r="F255" s="9" t="s">
        <v>8</v>
      </c>
    </row>
    <row r="256" customFormat="false" ht="38.6" hidden="false" customHeight="false" outlineLevel="0" collapsed="false">
      <c r="A256" s="10" t="s">
        <v>380</v>
      </c>
      <c r="B256" s="5" t="s">
        <v>388</v>
      </c>
      <c r="C256" s="6" t="n">
        <f aca="false">8+17</f>
        <v>25</v>
      </c>
      <c r="D256" s="7" t="n">
        <v>44980</v>
      </c>
      <c r="E256" s="8" t="n">
        <f aca="false">IF(F256="Sterile",D256+1825, "NA")</f>
        <v>46805</v>
      </c>
      <c r="F256" s="9" t="s">
        <v>8</v>
      </c>
    </row>
    <row r="257" customFormat="false" ht="38.6" hidden="false" customHeight="false" outlineLevel="0" collapsed="false">
      <c r="A257" s="10" t="s">
        <v>380</v>
      </c>
      <c r="B257" s="5" t="s">
        <v>389</v>
      </c>
      <c r="C257" s="6" t="n">
        <f aca="false">18+6</f>
        <v>24</v>
      </c>
      <c r="D257" s="7" t="n">
        <v>45011</v>
      </c>
      <c r="E257" s="8" t="n">
        <f aca="false">IF(F257="Sterile",D257+1826, "NA")</f>
        <v>46837</v>
      </c>
      <c r="F257" s="9" t="s">
        <v>8</v>
      </c>
    </row>
    <row r="258" customFormat="false" ht="38.6" hidden="false" customHeight="false" outlineLevel="0" collapsed="false">
      <c r="A258" s="5" t="s">
        <v>380</v>
      </c>
      <c r="B258" s="5" t="s">
        <v>390</v>
      </c>
      <c r="C258" s="6" t="n">
        <f aca="false">15+9</f>
        <v>24</v>
      </c>
      <c r="D258" s="7" t="n">
        <v>45052</v>
      </c>
      <c r="E258" s="8" t="n">
        <f aca="false">IF(F258="Sterile",D258+1826, "NA")</f>
        <v>46878</v>
      </c>
      <c r="F258" s="9" t="s">
        <v>8</v>
      </c>
    </row>
    <row r="259" customFormat="false" ht="38.6" hidden="false" customHeight="false" outlineLevel="0" collapsed="false">
      <c r="A259" s="5" t="s">
        <v>380</v>
      </c>
      <c r="B259" s="5" t="s">
        <v>391</v>
      </c>
      <c r="C259" s="6" t="n">
        <f aca="false">12</f>
        <v>12</v>
      </c>
      <c r="D259" s="7" t="n">
        <v>45067</v>
      </c>
      <c r="E259" s="8" t="n">
        <f aca="false">IF(F259="Sterile",D259+1826, "NA")</f>
        <v>46893</v>
      </c>
      <c r="F259" s="9" t="s">
        <v>8</v>
      </c>
    </row>
    <row r="260" customFormat="false" ht="38.6" hidden="false" customHeight="false" outlineLevel="0" collapsed="false">
      <c r="A260" s="5" t="s">
        <v>380</v>
      </c>
      <c r="B260" s="5" t="s">
        <v>392</v>
      </c>
      <c r="C260" s="6" t="n">
        <f aca="false">9</f>
        <v>9</v>
      </c>
      <c r="D260" s="7" t="n">
        <v>45067</v>
      </c>
      <c r="E260" s="8" t="n">
        <f aca="false">IF(F260="Sterile",D260+1826, "NA")</f>
        <v>46893</v>
      </c>
      <c r="F260" s="9" t="s">
        <v>8</v>
      </c>
    </row>
    <row r="261" customFormat="false" ht="38.6" hidden="false" customHeight="false" outlineLevel="0" collapsed="false">
      <c r="A261" s="5" t="s">
        <v>380</v>
      </c>
      <c r="B261" s="5" t="s">
        <v>392</v>
      </c>
      <c r="C261" s="6" t="n">
        <f aca="false">28</f>
        <v>28</v>
      </c>
      <c r="D261" s="7" t="n">
        <v>45067</v>
      </c>
      <c r="E261" s="8" t="n">
        <f aca="false">IF(F261="Sterile",D261+1826, "NA")</f>
        <v>46893</v>
      </c>
      <c r="F261" s="9" t="s">
        <v>8</v>
      </c>
    </row>
    <row r="262" customFormat="false" ht="38.6" hidden="false" customHeight="false" outlineLevel="0" collapsed="false">
      <c r="A262" s="10" t="s">
        <v>393</v>
      </c>
      <c r="B262" s="5" t="s">
        <v>394</v>
      </c>
      <c r="C262" s="6" t="n">
        <f aca="false">20-2-1-2</f>
        <v>15</v>
      </c>
      <c r="D262" s="7" t="n">
        <v>44939</v>
      </c>
      <c r="E262" s="8" t="n">
        <f aca="false">IF(F262="Sterile",D262+1825, "NA")</f>
        <v>46764</v>
      </c>
      <c r="F262" s="9" t="s">
        <v>8</v>
      </c>
    </row>
    <row r="263" customFormat="false" ht="38.6" hidden="false" customHeight="false" outlineLevel="0" collapsed="false">
      <c r="A263" s="10" t="s">
        <v>393</v>
      </c>
      <c r="B263" s="5" t="s">
        <v>395</v>
      </c>
      <c r="C263" s="6" t="n">
        <f aca="false">23+3-2-1-2</f>
        <v>21</v>
      </c>
      <c r="D263" s="7" t="n">
        <v>44966</v>
      </c>
      <c r="E263" s="8" t="n">
        <f aca="false">IF(F263="Sterile",D263+1825, "NA")</f>
        <v>46791</v>
      </c>
      <c r="F263" s="9" t="s">
        <v>8</v>
      </c>
    </row>
    <row r="264" customFormat="false" ht="38.6" hidden="false" customHeight="false" outlineLevel="0" collapsed="false">
      <c r="A264" s="10" t="s">
        <v>393</v>
      </c>
      <c r="B264" s="5" t="s">
        <v>396</v>
      </c>
      <c r="C264" s="6" t="n">
        <v>11</v>
      </c>
      <c r="D264" s="7" t="n">
        <v>45011</v>
      </c>
      <c r="E264" s="8" t="n">
        <f aca="false">IF(F264="Sterile",D264+1826, "NA")</f>
        <v>46837</v>
      </c>
      <c r="F264" s="9" t="s">
        <v>8</v>
      </c>
    </row>
    <row r="265" customFormat="false" ht="38.6" hidden="false" customHeight="false" outlineLevel="0" collapsed="false">
      <c r="A265" s="5" t="s">
        <v>393</v>
      </c>
      <c r="B265" s="5" t="s">
        <v>397</v>
      </c>
      <c r="C265" s="6" t="n">
        <f aca="false">28+15</f>
        <v>43</v>
      </c>
      <c r="D265" s="7" t="n">
        <v>45045</v>
      </c>
      <c r="E265" s="8" t="n">
        <f aca="false">IF(F265="Sterile",D265+1826, "NA")</f>
        <v>46871</v>
      </c>
      <c r="F265" s="9" t="s">
        <v>8</v>
      </c>
    </row>
    <row r="266" customFormat="false" ht="38.6" hidden="false" customHeight="false" outlineLevel="0" collapsed="false">
      <c r="A266" s="5" t="s">
        <v>393</v>
      </c>
      <c r="B266" s="5" t="s">
        <v>398</v>
      </c>
      <c r="C266" s="6" t="n">
        <f aca="false">13+28+2</f>
        <v>43</v>
      </c>
      <c r="D266" s="7" t="n">
        <v>45045</v>
      </c>
      <c r="E266" s="8" t="n">
        <f aca="false">IF(F266="Sterile",D266+1826, "NA")</f>
        <v>46871</v>
      </c>
      <c r="F266" s="9" t="s">
        <v>8</v>
      </c>
    </row>
    <row r="267" customFormat="false" ht="38.6" hidden="false" customHeight="false" outlineLevel="0" collapsed="false">
      <c r="A267" s="10" t="s">
        <v>399</v>
      </c>
      <c r="B267" s="5" t="s">
        <v>400</v>
      </c>
      <c r="C267" s="6" t="n">
        <v>20</v>
      </c>
      <c r="D267" s="7" t="n">
        <v>44965</v>
      </c>
      <c r="E267" s="8" t="n">
        <f aca="false">IF(F267="Sterile",D267+1825, "NA")</f>
        <v>46790</v>
      </c>
      <c r="F267" s="9" t="s">
        <v>8</v>
      </c>
    </row>
    <row r="268" customFormat="false" ht="38.6" hidden="false" customHeight="false" outlineLevel="0" collapsed="false">
      <c r="A268" s="10" t="s">
        <v>399</v>
      </c>
      <c r="B268" s="5" t="s">
        <v>401</v>
      </c>
      <c r="C268" s="6" t="n">
        <f aca="false">20-1-3-1-1</f>
        <v>14</v>
      </c>
      <c r="D268" s="7" t="n">
        <v>44979</v>
      </c>
      <c r="E268" s="8" t="n">
        <f aca="false">IF(F268="Sterile",D268+1825, "NA")</f>
        <v>46804</v>
      </c>
      <c r="F268" s="9" t="s">
        <v>8</v>
      </c>
    </row>
    <row r="269" customFormat="false" ht="38.6" hidden="false" customHeight="false" outlineLevel="0" collapsed="false">
      <c r="A269" s="10" t="s">
        <v>402</v>
      </c>
      <c r="B269" s="5" t="s">
        <v>403</v>
      </c>
      <c r="C269" s="6" t="n">
        <f aca="false">2+6-1-1-1-2-1-1</f>
        <v>1</v>
      </c>
      <c r="D269" s="7" t="n">
        <v>44940</v>
      </c>
      <c r="E269" s="8" t="n">
        <f aca="false">IF(F269="Sterile",D269+1825, "NA")</f>
        <v>46765</v>
      </c>
      <c r="F269" s="9" t="s">
        <v>8</v>
      </c>
    </row>
    <row r="270" customFormat="false" ht="38.6" hidden="false" customHeight="false" outlineLevel="0" collapsed="false">
      <c r="A270" s="10" t="s">
        <v>402</v>
      </c>
      <c r="B270" s="5" t="s">
        <v>404</v>
      </c>
      <c r="C270" s="6" t="n">
        <f aca="false">7</f>
        <v>7</v>
      </c>
      <c r="D270" s="7" t="n">
        <v>44940</v>
      </c>
      <c r="E270" s="8" t="n">
        <f aca="false">IF(F270="Sterile",D270+1825, "NA")</f>
        <v>46765</v>
      </c>
      <c r="F270" s="9" t="s">
        <v>8</v>
      </c>
    </row>
    <row r="271" customFormat="false" ht="38.6" hidden="false" customHeight="false" outlineLevel="0" collapsed="false">
      <c r="A271" s="10" t="s">
        <v>402</v>
      </c>
      <c r="B271" s="5" t="s">
        <v>405</v>
      </c>
      <c r="C271" s="6" t="n">
        <f aca="false">10-1-1</f>
        <v>8</v>
      </c>
      <c r="D271" s="7" t="n">
        <v>45002</v>
      </c>
      <c r="E271" s="8" t="n">
        <f aca="false">IF(F271="Sterile",D271+1826, "NA")</f>
        <v>46828</v>
      </c>
      <c r="F271" s="9" t="s">
        <v>8</v>
      </c>
    </row>
    <row r="272" customFormat="false" ht="38.6" hidden="false" customHeight="false" outlineLevel="0" collapsed="false">
      <c r="A272" s="5" t="s">
        <v>402</v>
      </c>
      <c r="B272" s="5" t="s">
        <v>406</v>
      </c>
      <c r="C272" s="6" t="n">
        <f aca="false">23</f>
        <v>23</v>
      </c>
      <c r="D272" s="7" t="n">
        <v>45060</v>
      </c>
      <c r="E272" s="8" t="n">
        <f aca="false">IF(F272="Sterile",D272+1826, "NA")</f>
        <v>46886</v>
      </c>
      <c r="F272" s="9" t="s">
        <v>8</v>
      </c>
    </row>
    <row r="273" customFormat="false" ht="38.6" hidden="false" customHeight="false" outlineLevel="0" collapsed="false">
      <c r="A273" s="5" t="s">
        <v>402</v>
      </c>
      <c r="B273" s="5" t="s">
        <v>407</v>
      </c>
      <c r="C273" s="6" t="n">
        <f aca="false">15</f>
        <v>15</v>
      </c>
      <c r="D273" s="7" t="n">
        <v>45071</v>
      </c>
      <c r="E273" s="8" t="n">
        <f aca="false">IF(F273="Sterile",D273+1826, "NA")</f>
        <v>46897</v>
      </c>
      <c r="F273" s="9" t="s">
        <v>8</v>
      </c>
    </row>
    <row r="274" customFormat="false" ht="38.6" hidden="false" customHeight="false" outlineLevel="0" collapsed="false">
      <c r="A274" s="5" t="s">
        <v>402</v>
      </c>
      <c r="B274" s="5" t="s">
        <v>407</v>
      </c>
      <c r="C274" s="6" t="n">
        <f aca="false">15</f>
        <v>15</v>
      </c>
      <c r="D274" s="7" t="n">
        <v>45071</v>
      </c>
      <c r="E274" s="8" t="n">
        <f aca="false">IF(F274="Sterile",D274+1826, "NA")</f>
        <v>46897</v>
      </c>
      <c r="F274" s="9" t="s">
        <v>8</v>
      </c>
    </row>
    <row r="275" customFormat="false" ht="38.6" hidden="false" customHeight="false" outlineLevel="0" collapsed="false">
      <c r="A275" s="5" t="s">
        <v>402</v>
      </c>
      <c r="B275" s="5" t="s">
        <v>408</v>
      </c>
      <c r="C275" s="6" t="n">
        <f aca="false">10+13</f>
        <v>23</v>
      </c>
      <c r="D275" s="7" t="n">
        <v>45071</v>
      </c>
      <c r="E275" s="8" t="n">
        <f aca="false">IF(F275="Sterile",D275+1826, "NA")</f>
        <v>46897</v>
      </c>
      <c r="F275" s="9" t="s">
        <v>8</v>
      </c>
    </row>
    <row r="276" customFormat="false" ht="38.6" hidden="false" customHeight="false" outlineLevel="0" collapsed="false">
      <c r="A276" s="5" t="s">
        <v>409</v>
      </c>
      <c r="B276" s="5" t="s">
        <v>410</v>
      </c>
      <c r="C276" s="6" t="n">
        <f aca="false">7</f>
        <v>7</v>
      </c>
      <c r="D276" s="7" t="n">
        <v>45045</v>
      </c>
      <c r="E276" s="8" t="n">
        <f aca="false">IF(F276="Sterile",D276+1826, "NA")</f>
        <v>46871</v>
      </c>
      <c r="F276" s="9" t="s">
        <v>8</v>
      </c>
    </row>
    <row r="277" customFormat="false" ht="38.6" hidden="false" customHeight="false" outlineLevel="0" collapsed="false">
      <c r="A277" s="5" t="s">
        <v>409</v>
      </c>
      <c r="B277" s="5" t="s">
        <v>411</v>
      </c>
      <c r="C277" s="6" t="n">
        <f aca="false">5-1-1</f>
        <v>3</v>
      </c>
      <c r="D277" s="7" t="n">
        <v>45063</v>
      </c>
      <c r="E277" s="8" t="n">
        <f aca="false">IF(F277="Sterile",D277+1826, "NA")</f>
        <v>46889</v>
      </c>
      <c r="F277" s="9" t="s">
        <v>8</v>
      </c>
    </row>
    <row r="278" customFormat="false" ht="38.6" hidden="false" customHeight="false" outlineLevel="0" collapsed="false">
      <c r="A278" s="5" t="s">
        <v>409</v>
      </c>
      <c r="B278" s="5" t="s">
        <v>412</v>
      </c>
      <c r="C278" s="6" t="n">
        <f aca="false">28+1</f>
        <v>29</v>
      </c>
      <c r="D278" s="7" t="n">
        <v>45069</v>
      </c>
      <c r="E278" s="8" t="n">
        <f aca="false">IF(F278="Sterile",D278+1826, "NA")</f>
        <v>46895</v>
      </c>
      <c r="F278" s="9" t="s">
        <v>8</v>
      </c>
    </row>
    <row r="279" customFormat="false" ht="38.6" hidden="false" customHeight="false" outlineLevel="0" collapsed="false">
      <c r="A279" s="5" t="s">
        <v>409</v>
      </c>
      <c r="B279" s="5" t="s">
        <v>413</v>
      </c>
      <c r="C279" s="6" t="n">
        <f aca="false">33</f>
        <v>33</v>
      </c>
      <c r="D279" s="7" t="n">
        <v>45109</v>
      </c>
      <c r="E279" s="8" t="n">
        <f aca="false">IF(F279="Sterile",D279+1826, "NA")</f>
        <v>46935</v>
      </c>
      <c r="F279" s="9" t="s">
        <v>8</v>
      </c>
    </row>
    <row r="280" customFormat="false" ht="38.6" hidden="false" customHeight="false" outlineLevel="0" collapsed="false">
      <c r="A280" s="10" t="s">
        <v>414</v>
      </c>
      <c r="B280" s="5" t="s">
        <v>415</v>
      </c>
      <c r="C280" s="6" t="n">
        <f aca="false">2+6-1-1-1</f>
        <v>5</v>
      </c>
      <c r="D280" s="7" t="n">
        <v>45041</v>
      </c>
      <c r="E280" s="8" t="n">
        <f aca="false">IF(F280="Sterile",D280+1826, "NA")</f>
        <v>46867</v>
      </c>
      <c r="F280" s="9" t="s">
        <v>8</v>
      </c>
    </row>
    <row r="281" customFormat="false" ht="38.6" hidden="false" customHeight="false" outlineLevel="0" collapsed="false">
      <c r="A281" s="5" t="s">
        <v>414</v>
      </c>
      <c r="B281" s="5" t="s">
        <v>415</v>
      </c>
      <c r="C281" s="6" t="n">
        <f aca="false">1</f>
        <v>1</v>
      </c>
      <c r="D281" s="7" t="n">
        <v>45074</v>
      </c>
      <c r="E281" s="8" t="n">
        <f aca="false">IF(F281="Sterile",D281+1826, "NA")</f>
        <v>46900</v>
      </c>
      <c r="F281" s="9" t="s">
        <v>8</v>
      </c>
    </row>
    <row r="282" customFormat="false" ht="38.6" hidden="false" customHeight="false" outlineLevel="0" collapsed="false">
      <c r="A282" s="5" t="s">
        <v>414</v>
      </c>
      <c r="B282" s="5" t="s">
        <v>416</v>
      </c>
      <c r="C282" s="6" t="n">
        <f aca="false">28</f>
        <v>28</v>
      </c>
      <c r="D282" s="7" t="n">
        <v>45080</v>
      </c>
      <c r="E282" s="8" t="n">
        <f aca="false">IF(F282="Sterile",D282+1826, "NA")</f>
        <v>46906</v>
      </c>
      <c r="F282" s="9" t="s">
        <v>8</v>
      </c>
    </row>
    <row r="283" customFormat="false" ht="38.6" hidden="false" customHeight="false" outlineLevel="0" collapsed="false">
      <c r="A283" s="5" t="s">
        <v>414</v>
      </c>
      <c r="B283" s="5" t="s">
        <v>416</v>
      </c>
      <c r="C283" s="6" t="n">
        <f aca="false">12</f>
        <v>12</v>
      </c>
      <c r="D283" s="7" t="n">
        <v>45080</v>
      </c>
      <c r="E283" s="8" t="n">
        <f aca="false">IF(F283="Sterile",D283+1826, "NA")</f>
        <v>46906</v>
      </c>
      <c r="F283" s="9" t="s">
        <v>8</v>
      </c>
    </row>
    <row r="284" customFormat="false" ht="38.6" hidden="false" customHeight="false" outlineLevel="0" collapsed="false">
      <c r="A284" s="10" t="s">
        <v>417</v>
      </c>
      <c r="B284" s="5" t="s">
        <v>418</v>
      </c>
      <c r="C284" s="6" t="n">
        <f aca="false">9+4-2</f>
        <v>11</v>
      </c>
      <c r="D284" s="7" t="n">
        <v>45038</v>
      </c>
      <c r="E284" s="8" t="n">
        <f aca="false">IF(F284="Sterile",D284+1826, "NA")</f>
        <v>46864</v>
      </c>
      <c r="F284" s="9" t="s">
        <v>8</v>
      </c>
    </row>
    <row r="285" customFormat="false" ht="38.6" hidden="false" customHeight="false" outlineLevel="0" collapsed="false">
      <c r="A285" s="10" t="s">
        <v>419</v>
      </c>
      <c r="B285" s="5" t="s">
        <v>420</v>
      </c>
      <c r="C285" s="6" t="n">
        <f aca="false">17</f>
        <v>17</v>
      </c>
      <c r="D285" s="7" t="n">
        <v>45038</v>
      </c>
      <c r="E285" s="8" t="n">
        <f aca="false">IF(F285="Sterile",D285+1826, "NA")</f>
        <v>46864</v>
      </c>
      <c r="F285" s="9" t="s">
        <v>8</v>
      </c>
    </row>
    <row r="286" customFormat="false" ht="38.6" hidden="false" customHeight="false" outlineLevel="0" collapsed="false">
      <c r="A286" s="10" t="s">
        <v>419</v>
      </c>
      <c r="B286" s="5" t="s">
        <v>421</v>
      </c>
      <c r="C286" s="6" t="n">
        <f aca="false">6+7-1-2-1-1-2-1-1-1-1</f>
        <v>2</v>
      </c>
      <c r="D286" s="7" t="n">
        <v>45039</v>
      </c>
      <c r="E286" s="8" t="n">
        <f aca="false">IF(F286="Sterile",D286+1826, "NA")</f>
        <v>46865</v>
      </c>
      <c r="F286" s="9" t="s">
        <v>8</v>
      </c>
    </row>
    <row r="287" customFormat="false" ht="38.6" hidden="false" customHeight="false" outlineLevel="0" collapsed="false">
      <c r="A287" s="5" t="s">
        <v>419</v>
      </c>
      <c r="B287" s="5" t="s">
        <v>422</v>
      </c>
      <c r="C287" s="6" t="n">
        <f aca="false">5</f>
        <v>5</v>
      </c>
      <c r="D287" s="7" t="n">
        <v>45071</v>
      </c>
      <c r="E287" s="8" t="n">
        <f aca="false">IF(F287="Sterile",D287+1826, "NA")</f>
        <v>46897</v>
      </c>
      <c r="F287" s="9" t="s">
        <v>8</v>
      </c>
    </row>
    <row r="288" customFormat="false" ht="38.6" hidden="false" customHeight="false" outlineLevel="0" collapsed="false">
      <c r="A288" s="5" t="s">
        <v>419</v>
      </c>
      <c r="B288" s="5" t="s">
        <v>422</v>
      </c>
      <c r="C288" s="6" t="n">
        <f aca="false">28+15</f>
        <v>43</v>
      </c>
      <c r="D288" s="7" t="n">
        <v>45071</v>
      </c>
      <c r="E288" s="8" t="n">
        <f aca="false">IF(F288="Sterile",D288+1826, "NA")</f>
        <v>46897</v>
      </c>
      <c r="F288" s="9" t="s">
        <v>8</v>
      </c>
    </row>
    <row r="289" customFormat="false" ht="38.6" hidden="false" customHeight="false" outlineLevel="0" collapsed="false">
      <c r="A289" s="5" t="s">
        <v>419</v>
      </c>
      <c r="B289" s="5" t="s">
        <v>423</v>
      </c>
      <c r="C289" s="6" t="n">
        <f aca="false">4</f>
        <v>4</v>
      </c>
      <c r="D289" s="7" t="n">
        <v>45071</v>
      </c>
      <c r="E289" s="8" t="n">
        <f aca="false">IF(F289="Sterile",D289+1826, "NA")</f>
        <v>46897</v>
      </c>
      <c r="F289" s="9" t="s">
        <v>8</v>
      </c>
    </row>
    <row r="290" customFormat="false" ht="38.6" hidden="false" customHeight="false" outlineLevel="0" collapsed="false">
      <c r="A290" s="5" t="s">
        <v>419</v>
      </c>
      <c r="B290" s="5" t="s">
        <v>424</v>
      </c>
      <c r="C290" s="6" t="n">
        <f aca="false">8</f>
        <v>8</v>
      </c>
      <c r="D290" s="7" t="n">
        <v>45073</v>
      </c>
      <c r="E290" s="8" t="n">
        <f aca="false">IF(F290="Sterile",D290+1826, "NA")</f>
        <v>46899</v>
      </c>
      <c r="F290" s="9" t="s">
        <v>8</v>
      </c>
    </row>
    <row r="291" customFormat="false" ht="38.6" hidden="false" customHeight="false" outlineLevel="0" collapsed="false">
      <c r="A291" s="5" t="s">
        <v>419</v>
      </c>
      <c r="B291" s="5" t="s">
        <v>424</v>
      </c>
      <c r="C291" s="6" t="n">
        <f aca="false">28+10</f>
        <v>38</v>
      </c>
      <c r="D291" s="7" t="n">
        <v>45073</v>
      </c>
      <c r="E291" s="8" t="n">
        <f aca="false">IF(F291="Sterile",D291+1826, "NA")</f>
        <v>46899</v>
      </c>
      <c r="F291" s="9" t="s">
        <v>8</v>
      </c>
    </row>
    <row r="292" customFormat="false" ht="38.6" hidden="false" customHeight="false" outlineLevel="0" collapsed="false">
      <c r="A292" s="10" t="s">
        <v>425</v>
      </c>
      <c r="B292" s="5" t="s">
        <v>426</v>
      </c>
      <c r="C292" s="6" t="n">
        <f aca="false">25+9-1-1-3</f>
        <v>29</v>
      </c>
      <c r="D292" s="7" t="n">
        <v>45038</v>
      </c>
      <c r="E292" s="8" t="n">
        <f aca="false">IF(F292="Sterile",D292+1826, "NA")</f>
        <v>46864</v>
      </c>
      <c r="F292" s="9" t="s">
        <v>8</v>
      </c>
    </row>
    <row r="293" customFormat="false" ht="38.6" hidden="false" customHeight="false" outlineLevel="0" collapsed="false">
      <c r="A293" s="10" t="s">
        <v>427</v>
      </c>
      <c r="B293" s="5" t="s">
        <v>428</v>
      </c>
      <c r="C293" s="6" t="n">
        <f aca="false">19+22-3</f>
        <v>38</v>
      </c>
      <c r="D293" s="7" t="n">
        <v>45038</v>
      </c>
      <c r="E293" s="8" t="n">
        <f aca="false">IF(F293="Sterile",D293+1826, "NA")</f>
        <v>46864</v>
      </c>
      <c r="F293" s="9" t="s">
        <v>8</v>
      </c>
    </row>
    <row r="294" customFormat="false" ht="38.6" hidden="false" customHeight="false" outlineLevel="0" collapsed="false">
      <c r="A294" s="10" t="s">
        <v>427</v>
      </c>
      <c r="B294" s="5" t="s">
        <v>429</v>
      </c>
      <c r="C294" s="6" t="n">
        <f aca="false">12</f>
        <v>12</v>
      </c>
      <c r="D294" s="7" t="n">
        <v>45039</v>
      </c>
      <c r="E294" s="8" t="n">
        <f aca="false">IF(F294="Sterile",D294+1826, "NA")</f>
        <v>46865</v>
      </c>
      <c r="F294" s="9" t="s">
        <v>8</v>
      </c>
    </row>
    <row r="295" customFormat="false" ht="38.6" hidden="false" customHeight="false" outlineLevel="0" collapsed="false">
      <c r="A295" s="5" t="s">
        <v>427</v>
      </c>
      <c r="B295" s="5" t="s">
        <v>430</v>
      </c>
      <c r="C295" s="6" t="n">
        <f aca="false">21</f>
        <v>21</v>
      </c>
      <c r="D295" s="7" t="n">
        <v>45080</v>
      </c>
      <c r="E295" s="8" t="n">
        <f aca="false">IF(F295="Sterile",D295+1826, "NA")</f>
        <v>46906</v>
      </c>
      <c r="F295" s="9" t="s">
        <v>8</v>
      </c>
    </row>
    <row r="296" customFormat="false" ht="38.6" hidden="false" customHeight="false" outlineLevel="0" collapsed="false">
      <c r="A296" s="5" t="s">
        <v>427</v>
      </c>
      <c r="B296" s="5" t="s">
        <v>430</v>
      </c>
      <c r="C296" s="6" t="n">
        <f aca="false">16</f>
        <v>16</v>
      </c>
      <c r="D296" s="7" t="n">
        <v>45080</v>
      </c>
      <c r="E296" s="8" t="n">
        <f aca="false">IF(F296="Sterile",D296+1826, "NA")</f>
        <v>46906</v>
      </c>
      <c r="F296" s="9" t="s">
        <v>8</v>
      </c>
    </row>
    <row r="297" customFormat="false" ht="38.6" hidden="false" customHeight="false" outlineLevel="0" collapsed="false">
      <c r="A297" s="5" t="s">
        <v>431</v>
      </c>
      <c r="B297" s="5" t="s">
        <v>432</v>
      </c>
      <c r="C297" s="6" t="n">
        <f aca="false">17-2-1-1-1-1</f>
        <v>11</v>
      </c>
      <c r="D297" s="7" t="n">
        <v>45073</v>
      </c>
      <c r="E297" s="8" t="n">
        <f aca="false">IF(F297="Sterile",D297+1826, "NA")</f>
        <v>46899</v>
      </c>
      <c r="F297" s="9" t="s">
        <v>8</v>
      </c>
    </row>
    <row r="298" customFormat="false" ht="38.6" hidden="false" customHeight="false" outlineLevel="0" collapsed="false">
      <c r="A298" s="5" t="s">
        <v>431</v>
      </c>
      <c r="B298" s="5" t="s">
        <v>432</v>
      </c>
      <c r="C298" s="6" t="n">
        <f aca="false">9</f>
        <v>9</v>
      </c>
      <c r="D298" s="7" t="n">
        <v>45073</v>
      </c>
      <c r="E298" s="8" t="n">
        <f aca="false">IF(F298="Sterile",D298+1826, "NA")</f>
        <v>46899</v>
      </c>
      <c r="F298" s="9" t="s">
        <v>8</v>
      </c>
    </row>
    <row r="299" customFormat="false" ht="38.6" hidden="false" customHeight="false" outlineLevel="0" collapsed="false">
      <c r="A299" s="5" t="s">
        <v>431</v>
      </c>
      <c r="B299" s="5" t="s">
        <v>433</v>
      </c>
      <c r="C299" s="6" t="n">
        <f aca="false">18-1-1</f>
        <v>16</v>
      </c>
      <c r="D299" s="7" t="n">
        <v>45080</v>
      </c>
      <c r="E299" s="8" t="n">
        <f aca="false">IF(F299="Sterile",D299+1826, "NA")</f>
        <v>46906</v>
      </c>
      <c r="F299" s="9" t="s">
        <v>8</v>
      </c>
    </row>
    <row r="300" customFormat="false" ht="38.6" hidden="false" customHeight="false" outlineLevel="0" collapsed="false">
      <c r="A300" s="5" t="s">
        <v>434</v>
      </c>
      <c r="B300" s="5" t="s">
        <v>435</v>
      </c>
      <c r="C300" s="6" t="n">
        <f aca="false">3</f>
        <v>3</v>
      </c>
      <c r="D300" s="7" t="n">
        <v>45071</v>
      </c>
      <c r="E300" s="8" t="n">
        <f aca="false">IF(F300="Sterile",D300+1826, "NA")</f>
        <v>46897</v>
      </c>
      <c r="F300" s="9" t="s">
        <v>8</v>
      </c>
    </row>
    <row r="301" customFormat="false" ht="38.6" hidden="false" customHeight="false" outlineLevel="0" collapsed="false">
      <c r="A301" s="5" t="s">
        <v>436</v>
      </c>
      <c r="B301" s="5" t="s">
        <v>437</v>
      </c>
      <c r="C301" s="6" t="n">
        <f aca="false">19</f>
        <v>19</v>
      </c>
      <c r="D301" s="7" t="n">
        <v>45038</v>
      </c>
      <c r="E301" s="8" t="n">
        <f aca="false">IF(F301="Sterile",D301+1826, "NA")</f>
        <v>46864</v>
      </c>
      <c r="F301" s="9" t="s">
        <v>8</v>
      </c>
    </row>
    <row r="302" customFormat="false" ht="38.6" hidden="false" customHeight="false" outlineLevel="0" collapsed="false">
      <c r="A302" s="5" t="s">
        <v>436</v>
      </c>
      <c r="B302" s="5" t="s">
        <v>438</v>
      </c>
      <c r="C302" s="6" t="n">
        <f aca="false">26</f>
        <v>26</v>
      </c>
      <c r="D302" s="7" t="n">
        <v>45093</v>
      </c>
      <c r="E302" s="8" t="n">
        <f aca="false">IF(F302="Sterile",D302+1826, "NA")</f>
        <v>46919</v>
      </c>
      <c r="F302" s="9" t="s">
        <v>8</v>
      </c>
    </row>
    <row r="303" customFormat="false" ht="38.6" hidden="false" customHeight="false" outlineLevel="0" collapsed="false">
      <c r="A303" s="5" t="s">
        <v>436</v>
      </c>
      <c r="B303" s="5" t="s">
        <v>439</v>
      </c>
      <c r="C303" s="6" t="n">
        <f aca="false">23</f>
        <v>23</v>
      </c>
      <c r="D303" s="7" t="n">
        <v>45120</v>
      </c>
      <c r="E303" s="8" t="n">
        <f aca="false">IF(F303="Sterile",D303+1826, "NA")</f>
        <v>46946</v>
      </c>
      <c r="F303" s="9" t="s">
        <v>8</v>
      </c>
    </row>
    <row r="304" customFormat="false" ht="38.6" hidden="false" customHeight="false" outlineLevel="0" collapsed="false">
      <c r="A304" s="10" t="s">
        <v>440</v>
      </c>
      <c r="B304" s="5" t="s">
        <v>441</v>
      </c>
      <c r="C304" s="6" t="n">
        <f aca="false">47-1-1-1-1-3-1-2</f>
        <v>37</v>
      </c>
      <c r="D304" s="7" t="n">
        <v>44999</v>
      </c>
      <c r="E304" s="8" t="n">
        <f aca="false">IF(F304="Sterile",D304+1826, "NA")</f>
        <v>46825</v>
      </c>
      <c r="F304" s="9" t="s">
        <v>8</v>
      </c>
    </row>
    <row r="305" customFormat="false" ht="38.6" hidden="false" customHeight="false" outlineLevel="0" collapsed="false">
      <c r="A305" s="5" t="s">
        <v>440</v>
      </c>
      <c r="B305" s="5" t="s">
        <v>442</v>
      </c>
      <c r="C305" s="6" t="n">
        <f aca="false">21</f>
        <v>21</v>
      </c>
      <c r="D305" s="7" t="n">
        <v>45093</v>
      </c>
      <c r="E305" s="8" t="n">
        <f aca="false">IF(F305="Sterile",D305+1826, "NA")</f>
        <v>46919</v>
      </c>
      <c r="F305" s="9" t="s">
        <v>8</v>
      </c>
    </row>
    <row r="306" customFormat="false" ht="38.6" hidden="false" customHeight="false" outlineLevel="0" collapsed="false">
      <c r="A306" s="5" t="s">
        <v>440</v>
      </c>
      <c r="B306" s="5" t="s">
        <v>443</v>
      </c>
      <c r="C306" s="6" t="n">
        <f aca="false">23</f>
        <v>23</v>
      </c>
      <c r="D306" s="7" t="n">
        <v>45093</v>
      </c>
      <c r="E306" s="8" t="n">
        <f aca="false">IF(F306="Sterile",D306+1826, "NA")</f>
        <v>46919</v>
      </c>
      <c r="F306" s="9" t="s">
        <v>8</v>
      </c>
    </row>
    <row r="307" customFormat="false" ht="38.6" hidden="false" customHeight="false" outlineLevel="0" collapsed="false">
      <c r="A307" s="5" t="s">
        <v>440</v>
      </c>
      <c r="B307" s="5" t="s">
        <v>444</v>
      </c>
      <c r="C307" s="6" t="n">
        <f aca="false">41</f>
        <v>41</v>
      </c>
      <c r="D307" s="7" t="n">
        <v>45120</v>
      </c>
      <c r="E307" s="8" t="n">
        <f aca="false">IF(F307="Sterile",D307+1826, "NA")</f>
        <v>46946</v>
      </c>
      <c r="F307" s="9" t="s">
        <v>8</v>
      </c>
    </row>
    <row r="308" customFormat="false" ht="38.6" hidden="false" customHeight="false" outlineLevel="0" collapsed="false">
      <c r="A308" s="5" t="s">
        <v>440</v>
      </c>
      <c r="B308" s="5" t="s">
        <v>445</v>
      </c>
      <c r="C308" s="6" t="n">
        <f aca="false">20</f>
        <v>20</v>
      </c>
      <c r="D308" s="7" t="n">
        <v>45121</v>
      </c>
      <c r="E308" s="8" t="n">
        <f aca="false">IF(F308="Sterile",D308+1826, "NA")</f>
        <v>46947</v>
      </c>
      <c r="F308" s="9" t="s">
        <v>8</v>
      </c>
    </row>
    <row r="309" customFormat="false" ht="38.6" hidden="false" customHeight="false" outlineLevel="0" collapsed="false">
      <c r="A309" s="5" t="s">
        <v>440</v>
      </c>
      <c r="B309" s="5" t="s">
        <v>446</v>
      </c>
      <c r="C309" s="6" t="n">
        <f aca="false">41</f>
        <v>41</v>
      </c>
      <c r="D309" s="7" t="n">
        <v>45125</v>
      </c>
      <c r="E309" s="8" t="n">
        <f aca="false">IF(F309="Sterile",D309+1826, "NA")</f>
        <v>46951</v>
      </c>
      <c r="F309" s="9" t="s">
        <v>8</v>
      </c>
    </row>
    <row r="310" customFormat="false" ht="38.6" hidden="false" customHeight="false" outlineLevel="0" collapsed="false">
      <c r="A310" s="5" t="s">
        <v>440</v>
      </c>
      <c r="B310" s="5" t="s">
        <v>447</v>
      </c>
      <c r="C310" s="6" t="n">
        <f aca="false">24</f>
        <v>24</v>
      </c>
      <c r="D310" s="7" t="n">
        <v>45127</v>
      </c>
      <c r="E310" s="8" t="n">
        <f aca="false">IF(F310="Sterile",D310+1826, "NA")</f>
        <v>46953</v>
      </c>
      <c r="F310" s="9" t="s">
        <v>8</v>
      </c>
    </row>
    <row r="311" customFormat="false" ht="38.6" hidden="false" customHeight="false" outlineLevel="0" collapsed="false">
      <c r="A311" s="10" t="s">
        <v>448</v>
      </c>
      <c r="B311" s="5" t="s">
        <v>449</v>
      </c>
      <c r="C311" s="6" t="n">
        <v>39</v>
      </c>
      <c r="D311" s="7" t="n">
        <v>45001</v>
      </c>
      <c r="E311" s="8" t="n">
        <f aca="false">IF(F311="Sterile",D311+1826, "NA")</f>
        <v>46827</v>
      </c>
      <c r="F311" s="9" t="s">
        <v>8</v>
      </c>
    </row>
    <row r="312" customFormat="false" ht="38.6" hidden="false" customHeight="false" outlineLevel="0" collapsed="false">
      <c r="A312" s="5" t="s">
        <v>448</v>
      </c>
      <c r="B312" s="5" t="s">
        <v>450</v>
      </c>
      <c r="C312" s="6" t="n">
        <f aca="false">4</f>
        <v>4</v>
      </c>
      <c r="D312" s="7" t="n">
        <v>45086</v>
      </c>
      <c r="E312" s="8" t="n">
        <f aca="false">IF(F312="Sterile",D312+1826, "NA")</f>
        <v>46912</v>
      </c>
      <c r="F312" s="9" t="s">
        <v>8</v>
      </c>
    </row>
    <row r="313" customFormat="false" ht="38.6" hidden="false" customHeight="false" outlineLevel="0" collapsed="false">
      <c r="A313" s="5" t="s">
        <v>448</v>
      </c>
      <c r="B313" s="5" t="s">
        <v>451</v>
      </c>
      <c r="C313" s="6" t="n">
        <f aca="false">8</f>
        <v>8</v>
      </c>
      <c r="D313" s="7" t="n">
        <v>45093</v>
      </c>
      <c r="E313" s="8" t="n">
        <f aca="false">IF(F313="Sterile",D313+1826, "NA")</f>
        <v>46919</v>
      </c>
      <c r="F313" s="9" t="s">
        <v>8</v>
      </c>
    </row>
    <row r="314" customFormat="false" ht="38.6" hidden="false" customHeight="false" outlineLevel="0" collapsed="false">
      <c r="A314" s="5" t="s">
        <v>448</v>
      </c>
      <c r="B314" s="5" t="s">
        <v>452</v>
      </c>
      <c r="C314" s="6" t="n">
        <f aca="false">10</f>
        <v>10</v>
      </c>
      <c r="D314" s="7" t="n">
        <v>45122</v>
      </c>
      <c r="E314" s="8" t="n">
        <f aca="false">IF(F314="Sterile",D314+1826, "NA")</f>
        <v>46948</v>
      </c>
      <c r="F314" s="9" t="s">
        <v>8</v>
      </c>
    </row>
    <row r="315" customFormat="false" ht="38.6" hidden="false" customHeight="false" outlineLevel="0" collapsed="false">
      <c r="A315" s="5" t="s">
        <v>448</v>
      </c>
      <c r="B315" s="5" t="s">
        <v>453</v>
      </c>
      <c r="C315" s="6" t="n">
        <f aca="false">15-1-3</f>
        <v>11</v>
      </c>
      <c r="D315" s="7" t="n">
        <v>45125</v>
      </c>
      <c r="E315" s="8" t="n">
        <f aca="false">IF(F315="Sterile",D315+1826, "NA")</f>
        <v>46951</v>
      </c>
      <c r="F315" s="9" t="s">
        <v>8</v>
      </c>
    </row>
    <row r="316" customFormat="false" ht="38.6" hidden="false" customHeight="false" outlineLevel="0" collapsed="false">
      <c r="A316" s="5" t="s">
        <v>448</v>
      </c>
      <c r="B316" s="5" t="s">
        <v>454</v>
      </c>
      <c r="C316" s="6" t="n">
        <f aca="false">15</f>
        <v>15</v>
      </c>
      <c r="D316" s="7" t="n">
        <v>45126</v>
      </c>
      <c r="E316" s="8" t="n">
        <f aca="false">IF(F316="Sterile",D316+1826, "NA")</f>
        <v>46952</v>
      </c>
      <c r="F316" s="9" t="s">
        <v>8</v>
      </c>
    </row>
    <row r="317" customFormat="false" ht="38.6" hidden="false" customHeight="false" outlineLevel="0" collapsed="false">
      <c r="A317" s="5" t="s">
        <v>455</v>
      </c>
      <c r="B317" s="5" t="s">
        <v>456</v>
      </c>
      <c r="C317" s="6" t="n">
        <f aca="false">33-1-1-3-1-2-1-1-2-1-1-2-1-1-1-1</f>
        <v>13</v>
      </c>
      <c r="D317" s="7" t="n">
        <v>45069</v>
      </c>
      <c r="E317" s="8" t="n">
        <f aca="false">IF(F317="Sterile",D317+1826, "NA")</f>
        <v>46895</v>
      </c>
      <c r="F317" s="9" t="s">
        <v>8</v>
      </c>
    </row>
    <row r="318" customFormat="false" ht="38.6" hidden="false" customHeight="false" outlineLevel="0" collapsed="false">
      <c r="A318" s="5" t="s">
        <v>455</v>
      </c>
      <c r="B318" s="5" t="s">
        <v>457</v>
      </c>
      <c r="C318" s="6" t="n">
        <f aca="false">5</f>
        <v>5</v>
      </c>
      <c r="D318" s="7" t="n">
        <v>45083</v>
      </c>
      <c r="E318" s="8" t="n">
        <f aca="false">IF(F318="Sterile",D318+1826, "NA")</f>
        <v>46909</v>
      </c>
      <c r="F318" s="9" t="s">
        <v>8</v>
      </c>
    </row>
    <row r="319" customFormat="false" ht="38.6" hidden="false" customHeight="false" outlineLevel="0" collapsed="false">
      <c r="A319" s="5" t="s">
        <v>455</v>
      </c>
      <c r="B319" s="5" t="s">
        <v>458</v>
      </c>
      <c r="C319" s="6" t="n">
        <f aca="false">2</f>
        <v>2</v>
      </c>
      <c r="D319" s="7" t="n">
        <v>45084</v>
      </c>
      <c r="E319" s="8" t="n">
        <f aca="false">IF(F319="Sterile",D319+1826, "NA")</f>
        <v>46910</v>
      </c>
      <c r="F319" s="9" t="s">
        <v>8</v>
      </c>
    </row>
    <row r="320" customFormat="false" ht="38.6" hidden="false" customHeight="false" outlineLevel="0" collapsed="false">
      <c r="A320" s="5" t="s">
        <v>455</v>
      </c>
      <c r="B320" s="5" t="s">
        <v>459</v>
      </c>
      <c r="C320" s="6" t="n">
        <f aca="false">1</f>
        <v>1</v>
      </c>
      <c r="D320" s="7" t="n">
        <v>45084</v>
      </c>
      <c r="E320" s="8" t="n">
        <f aca="false">IF(F320="Sterile",D320+1826, "NA")</f>
        <v>46910</v>
      </c>
      <c r="F320" s="9" t="s">
        <v>8</v>
      </c>
    </row>
    <row r="321" customFormat="false" ht="38.6" hidden="false" customHeight="false" outlineLevel="0" collapsed="false">
      <c r="A321" s="5" t="s">
        <v>455</v>
      </c>
      <c r="B321" s="5" t="s">
        <v>460</v>
      </c>
      <c r="C321" s="6" t="n">
        <f aca="false">33</f>
        <v>33</v>
      </c>
      <c r="D321" s="7" t="n">
        <v>45084</v>
      </c>
      <c r="E321" s="8" t="n">
        <f aca="false">IF(F321="Sterile",D321+1826, "NA")</f>
        <v>46910</v>
      </c>
      <c r="F321" s="9" t="s">
        <v>8</v>
      </c>
    </row>
    <row r="322" customFormat="false" ht="38.6" hidden="false" customHeight="false" outlineLevel="0" collapsed="false">
      <c r="A322" s="5" t="s">
        <v>455</v>
      </c>
      <c r="B322" s="5" t="s">
        <v>461</v>
      </c>
      <c r="C322" s="6" t="n">
        <f aca="false">4</f>
        <v>4</v>
      </c>
      <c r="D322" s="7" t="n">
        <v>45084</v>
      </c>
      <c r="E322" s="8" t="n">
        <f aca="false">IF(F322="Sterile",D322+1826, "NA")</f>
        <v>46910</v>
      </c>
      <c r="F322" s="9" t="s">
        <v>8</v>
      </c>
    </row>
    <row r="323" customFormat="false" ht="38.6" hidden="false" customHeight="false" outlineLevel="0" collapsed="false">
      <c r="A323" s="5" t="s">
        <v>455</v>
      </c>
      <c r="B323" s="5" t="s">
        <v>462</v>
      </c>
      <c r="C323" s="6" t="n">
        <f aca="false">9-1-1-1-2-2-1</f>
        <v>1</v>
      </c>
      <c r="D323" s="7" t="n">
        <v>45086</v>
      </c>
      <c r="E323" s="8" t="n">
        <f aca="false">IF(F323="Sterile",D323+1826, "NA")</f>
        <v>46912</v>
      </c>
      <c r="F323" s="9" t="s">
        <v>8</v>
      </c>
    </row>
    <row r="324" customFormat="false" ht="38.6" hidden="false" customHeight="false" outlineLevel="0" collapsed="false">
      <c r="A324" s="5" t="s">
        <v>455</v>
      </c>
      <c r="B324" s="5" t="s">
        <v>463</v>
      </c>
      <c r="C324" s="6" t="n">
        <f aca="false">33</f>
        <v>33</v>
      </c>
      <c r="D324" s="7" t="n">
        <v>45093</v>
      </c>
      <c r="E324" s="8" t="n">
        <f aca="false">IF(F324="Sterile",D324+1826, "NA")</f>
        <v>46919</v>
      </c>
      <c r="F324" s="9" t="s">
        <v>8</v>
      </c>
    </row>
    <row r="325" customFormat="false" ht="38.6" hidden="false" customHeight="false" outlineLevel="0" collapsed="false">
      <c r="A325" s="5" t="s">
        <v>455</v>
      </c>
      <c r="B325" s="5" t="s">
        <v>462</v>
      </c>
      <c r="C325" s="6" t="n">
        <f aca="false">15</f>
        <v>15</v>
      </c>
      <c r="D325" s="7" t="n">
        <v>45120</v>
      </c>
      <c r="E325" s="8" t="n">
        <f aca="false">IF(F325="Sterile",D325+1826, "NA")</f>
        <v>46946</v>
      </c>
      <c r="F325" s="9" t="s">
        <v>8</v>
      </c>
    </row>
    <row r="326" customFormat="false" ht="38.6" hidden="false" customHeight="false" outlineLevel="0" collapsed="false">
      <c r="A326" s="5" t="s">
        <v>455</v>
      </c>
      <c r="B326" s="5" t="s">
        <v>464</v>
      </c>
      <c r="C326" s="6" t="n">
        <f aca="false">29</f>
        <v>29</v>
      </c>
      <c r="D326" s="7" t="n">
        <v>45120</v>
      </c>
      <c r="E326" s="8" t="n">
        <f aca="false">IF(F326="Sterile",D326+1826, "NA")</f>
        <v>46946</v>
      </c>
      <c r="F326" s="9" t="s">
        <v>8</v>
      </c>
    </row>
    <row r="327" customFormat="false" ht="38.6" hidden="false" customHeight="false" outlineLevel="0" collapsed="false">
      <c r="A327" s="5" t="s">
        <v>455</v>
      </c>
      <c r="B327" s="5" t="s">
        <v>465</v>
      </c>
      <c r="C327" s="6" t="n">
        <f aca="false">39</f>
        <v>39</v>
      </c>
      <c r="D327" s="7" t="n">
        <v>45126</v>
      </c>
      <c r="E327" s="8" t="n">
        <f aca="false">IF(F327="Sterile",D327+1826, "NA")</f>
        <v>46952</v>
      </c>
      <c r="F327" s="9" t="s">
        <v>8</v>
      </c>
    </row>
    <row r="328" customFormat="false" ht="38.6" hidden="false" customHeight="false" outlineLevel="0" collapsed="false">
      <c r="A328" s="5" t="s">
        <v>455</v>
      </c>
      <c r="B328" s="5" t="s">
        <v>466</v>
      </c>
      <c r="C328" s="6" t="n">
        <f aca="false">20-2-3</f>
        <v>15</v>
      </c>
      <c r="D328" s="7" t="n">
        <v>45127</v>
      </c>
      <c r="E328" s="8" t="n">
        <f aca="false">IF(F328="Sterile",D328+1826, "NA")</f>
        <v>46953</v>
      </c>
      <c r="F328" s="9" t="s">
        <v>8</v>
      </c>
    </row>
    <row r="329" customFormat="false" ht="38.6" hidden="false" customHeight="false" outlineLevel="0" collapsed="false">
      <c r="A329" s="5" t="s">
        <v>467</v>
      </c>
      <c r="B329" s="5" t="s">
        <v>468</v>
      </c>
      <c r="C329" s="6" t="n">
        <f aca="false">23-1-1-1-2-2-3-1-1-1-1-1-1-5-1</f>
        <v>1</v>
      </c>
      <c r="D329" s="7" t="n">
        <v>45059</v>
      </c>
      <c r="E329" s="8" t="n">
        <f aca="false">IF(F329="Sterile",D329+1826, "NA")</f>
        <v>46885</v>
      </c>
      <c r="F329" s="9" t="s">
        <v>8</v>
      </c>
    </row>
    <row r="330" customFormat="false" ht="38.6" hidden="false" customHeight="false" outlineLevel="0" collapsed="false">
      <c r="A330" s="5" t="s">
        <v>467</v>
      </c>
      <c r="B330" s="5" t="s">
        <v>469</v>
      </c>
      <c r="C330" s="6" t="n">
        <f aca="false">37-1-1</f>
        <v>35</v>
      </c>
      <c r="D330" s="7" t="n">
        <v>45083</v>
      </c>
      <c r="E330" s="8" t="n">
        <f aca="false">IF(F330="Sterile",D330+1826, "NA")</f>
        <v>46909</v>
      </c>
      <c r="F330" s="9" t="s">
        <v>8</v>
      </c>
    </row>
    <row r="331" customFormat="false" ht="38.6" hidden="false" customHeight="false" outlineLevel="0" collapsed="false">
      <c r="A331" s="5" t="s">
        <v>467</v>
      </c>
      <c r="B331" s="5" t="s">
        <v>470</v>
      </c>
      <c r="C331" s="6" t="n">
        <f aca="false">7</f>
        <v>7</v>
      </c>
      <c r="D331" s="7" t="n">
        <v>45083</v>
      </c>
      <c r="E331" s="8" t="n">
        <f aca="false">IF(F331="Sterile",D331+1826, "NA")</f>
        <v>46909</v>
      </c>
      <c r="F331" s="9" t="s">
        <v>8</v>
      </c>
    </row>
    <row r="332" customFormat="false" ht="38.6" hidden="false" customHeight="false" outlineLevel="0" collapsed="false">
      <c r="A332" s="5" t="s">
        <v>467</v>
      </c>
      <c r="B332" s="5" t="s">
        <v>471</v>
      </c>
      <c r="C332" s="6" t="n">
        <f aca="false">20-1-1-1-1-1-1-1-2-1-2-2</f>
        <v>6</v>
      </c>
      <c r="D332" s="7" t="n">
        <v>45086</v>
      </c>
      <c r="E332" s="8" t="n">
        <f aca="false">IF(F332="Sterile",D332+1826, "NA")</f>
        <v>46912</v>
      </c>
      <c r="F332" s="9" t="s">
        <v>8</v>
      </c>
    </row>
    <row r="333" customFormat="false" ht="38.6" hidden="false" customHeight="false" outlineLevel="0" collapsed="false">
      <c r="A333" s="5" t="s">
        <v>467</v>
      </c>
      <c r="B333" s="5" t="s">
        <v>472</v>
      </c>
      <c r="C333" s="6" t="n">
        <f aca="false">29</f>
        <v>29</v>
      </c>
      <c r="D333" s="7" t="n">
        <v>45122</v>
      </c>
      <c r="E333" s="8" t="n">
        <f aca="false">IF(F333="Sterile",D333+1826, "NA")</f>
        <v>46948</v>
      </c>
      <c r="F333" s="9" t="s">
        <v>8</v>
      </c>
    </row>
    <row r="334" customFormat="false" ht="38.6" hidden="false" customHeight="false" outlineLevel="0" collapsed="false">
      <c r="A334" s="10" t="s">
        <v>473</v>
      </c>
      <c r="B334" s="5" t="s">
        <v>474</v>
      </c>
      <c r="C334" s="6" t="n">
        <f aca="false">9-1-3</f>
        <v>5</v>
      </c>
      <c r="D334" s="7" t="n">
        <v>44995</v>
      </c>
      <c r="E334" s="8" t="n">
        <f aca="false">IF(F334="Sterile",D334+1826, "NA")</f>
        <v>46821</v>
      </c>
      <c r="F334" s="9" t="s">
        <v>8</v>
      </c>
    </row>
    <row r="335" customFormat="false" ht="38.6" hidden="false" customHeight="false" outlineLevel="0" collapsed="false">
      <c r="A335" s="5" t="s">
        <v>473</v>
      </c>
      <c r="B335" s="5" t="s">
        <v>475</v>
      </c>
      <c r="C335" s="6" t="n">
        <f aca="false">23-1-1-1-1-1-1</f>
        <v>17</v>
      </c>
      <c r="D335" s="7" t="n">
        <v>45059</v>
      </c>
      <c r="E335" s="8" t="n">
        <f aca="false">IF(F335="Sterile",D335+1826, "NA")</f>
        <v>46885</v>
      </c>
      <c r="F335" s="9" t="s">
        <v>8</v>
      </c>
    </row>
    <row r="336" customFormat="false" ht="38.6" hidden="false" customHeight="false" outlineLevel="0" collapsed="false">
      <c r="A336" s="5" t="s">
        <v>473</v>
      </c>
      <c r="B336" s="5" t="s">
        <v>476</v>
      </c>
      <c r="C336" s="6" t="n">
        <f aca="false">19</f>
        <v>19</v>
      </c>
      <c r="D336" s="7" t="n">
        <v>45086</v>
      </c>
      <c r="E336" s="8" t="n">
        <f aca="false">IF(F336="Sterile",D336+1826, "NA")</f>
        <v>46912</v>
      </c>
      <c r="F336" s="9" t="s">
        <v>8</v>
      </c>
    </row>
    <row r="337" customFormat="false" ht="38.6" hidden="false" customHeight="false" outlineLevel="0" collapsed="false">
      <c r="A337" s="5" t="s">
        <v>473</v>
      </c>
      <c r="B337" s="5" t="s">
        <v>477</v>
      </c>
      <c r="C337" s="6" t="n">
        <f aca="false">36</f>
        <v>36</v>
      </c>
      <c r="D337" s="7" t="n">
        <v>45121</v>
      </c>
      <c r="E337" s="8" t="n">
        <f aca="false">IF(F337="Sterile",D337+1826, "NA")</f>
        <v>46947</v>
      </c>
      <c r="F337" s="9" t="s">
        <v>8</v>
      </c>
    </row>
    <row r="338" customFormat="false" ht="38.6" hidden="false" customHeight="false" outlineLevel="0" collapsed="false">
      <c r="A338" s="5" t="s">
        <v>473</v>
      </c>
      <c r="B338" s="5" t="s">
        <v>478</v>
      </c>
      <c r="C338" s="6" t="n">
        <f aca="false">10</f>
        <v>10</v>
      </c>
      <c r="D338" s="7" t="n">
        <v>45127</v>
      </c>
      <c r="E338" s="8" t="n">
        <f aca="false">IF(F338="Sterile",D338+1826, "NA")</f>
        <v>46953</v>
      </c>
      <c r="F338" s="9" t="s">
        <v>8</v>
      </c>
    </row>
    <row r="339" customFormat="false" ht="38.6" hidden="false" customHeight="false" outlineLevel="0" collapsed="false">
      <c r="A339" s="5" t="s">
        <v>479</v>
      </c>
      <c r="B339" s="5" t="s">
        <v>480</v>
      </c>
      <c r="C339" s="6" t="n">
        <f aca="false">16-2-1-1-1-1-2</f>
        <v>8</v>
      </c>
      <c r="D339" s="7" t="n">
        <v>45069</v>
      </c>
      <c r="E339" s="8" t="n">
        <f aca="false">IF(F339="Sterile",D339+1826, "NA")</f>
        <v>46895</v>
      </c>
      <c r="F339" s="9" t="s">
        <v>8</v>
      </c>
    </row>
    <row r="340" customFormat="false" ht="38.6" hidden="false" customHeight="false" outlineLevel="0" collapsed="false">
      <c r="A340" s="5" t="s">
        <v>479</v>
      </c>
      <c r="B340" s="5" t="s">
        <v>481</v>
      </c>
      <c r="C340" s="6" t="n">
        <f aca="false">4-1-1-1</f>
        <v>1</v>
      </c>
      <c r="D340" s="7" t="n">
        <v>45120</v>
      </c>
      <c r="E340" s="8" t="n">
        <f aca="false">IF(F340="Sterile",D340+1826, "NA")</f>
        <v>46946</v>
      </c>
      <c r="F340" s="9" t="s">
        <v>8</v>
      </c>
    </row>
    <row r="341" customFormat="false" ht="38.6" hidden="false" customHeight="false" outlineLevel="0" collapsed="false">
      <c r="A341" s="5" t="s">
        <v>479</v>
      </c>
      <c r="B341" s="5" t="s">
        <v>482</v>
      </c>
      <c r="C341" s="6" t="n">
        <f aca="false">17</f>
        <v>17</v>
      </c>
      <c r="D341" s="7" t="n">
        <v>45122</v>
      </c>
      <c r="E341" s="8" t="n">
        <f aca="false">IF(F341="Sterile",D341+1826, "NA")</f>
        <v>46948</v>
      </c>
      <c r="F341" s="9" t="s">
        <v>8</v>
      </c>
    </row>
    <row r="342" customFormat="false" ht="38.6" hidden="false" customHeight="false" outlineLevel="0" collapsed="false">
      <c r="A342" s="5" t="s">
        <v>479</v>
      </c>
      <c r="B342" s="5" t="s">
        <v>483</v>
      </c>
      <c r="C342" s="6" t="n">
        <f aca="false">2</f>
        <v>2</v>
      </c>
      <c r="D342" s="7" t="n">
        <v>45126</v>
      </c>
      <c r="E342" s="8" t="n">
        <f aca="false">IF(F342="Sterile",D342+1826, "NA")</f>
        <v>46952</v>
      </c>
      <c r="F342" s="9" t="s">
        <v>8</v>
      </c>
    </row>
    <row r="343" customFormat="false" ht="38.6" hidden="false" customHeight="false" outlineLevel="0" collapsed="false">
      <c r="A343" s="5" t="s">
        <v>484</v>
      </c>
      <c r="B343" s="5" t="s">
        <v>485</v>
      </c>
      <c r="C343" s="6" t="n">
        <f aca="false">10</f>
        <v>10</v>
      </c>
      <c r="D343" s="7" t="n">
        <v>45084</v>
      </c>
      <c r="E343" s="8" t="n">
        <f aca="false">IF(F343="Sterile",D343+1826, "NA")</f>
        <v>46910</v>
      </c>
      <c r="F343" s="9" t="s">
        <v>8</v>
      </c>
    </row>
    <row r="344" customFormat="false" ht="38.6" hidden="false" customHeight="false" outlineLevel="0" collapsed="false">
      <c r="A344" s="5" t="s">
        <v>484</v>
      </c>
      <c r="B344" s="5" t="s">
        <v>486</v>
      </c>
      <c r="C344" s="6" t="n">
        <f aca="false">4-1-1</f>
        <v>2</v>
      </c>
      <c r="D344" s="7" t="n">
        <v>45086</v>
      </c>
      <c r="E344" s="8" t="n">
        <f aca="false">IF(F344="Sterile",D344+1826, "NA")</f>
        <v>46912</v>
      </c>
      <c r="F344" s="9" t="s">
        <v>8</v>
      </c>
    </row>
    <row r="345" customFormat="false" ht="38.6" hidden="false" customHeight="false" outlineLevel="0" collapsed="false">
      <c r="A345" s="10" t="s">
        <v>487</v>
      </c>
      <c r="B345" s="5" t="s">
        <v>488</v>
      </c>
      <c r="C345" s="6" t="n">
        <f aca="false">41-2</f>
        <v>39</v>
      </c>
      <c r="D345" s="7" t="n">
        <v>44939</v>
      </c>
      <c r="E345" s="8" t="n">
        <f aca="false">IF(F345="Sterile",D345+1825, "NA")</f>
        <v>46764</v>
      </c>
      <c r="F345" s="9" t="s">
        <v>8</v>
      </c>
    </row>
    <row r="346" customFormat="false" ht="38.6" hidden="false" customHeight="false" outlineLevel="0" collapsed="false">
      <c r="A346" s="5" t="s">
        <v>487</v>
      </c>
      <c r="B346" s="5" t="s">
        <v>489</v>
      </c>
      <c r="C346" s="6" t="n">
        <f aca="false">25</f>
        <v>25</v>
      </c>
      <c r="D346" s="7" t="n">
        <v>45066</v>
      </c>
      <c r="E346" s="8" t="n">
        <f aca="false">IF(F346="Sterile",D346+1826, "NA")</f>
        <v>46892</v>
      </c>
      <c r="F346" s="9" t="s">
        <v>8</v>
      </c>
    </row>
    <row r="347" customFormat="false" ht="38.6" hidden="false" customHeight="false" outlineLevel="0" collapsed="false">
      <c r="A347" s="5" t="s">
        <v>487</v>
      </c>
      <c r="B347" s="5" t="s">
        <v>490</v>
      </c>
      <c r="C347" s="6" t="n">
        <f aca="false">37</f>
        <v>37</v>
      </c>
      <c r="D347" s="7" t="n">
        <v>45127</v>
      </c>
      <c r="E347" s="8" t="n">
        <f aca="false">IF(F347="Sterile",D347+1826, "NA")</f>
        <v>46953</v>
      </c>
      <c r="F347" s="9" t="s">
        <v>8</v>
      </c>
    </row>
    <row r="348" customFormat="false" ht="38.6" hidden="false" customHeight="false" outlineLevel="0" collapsed="false">
      <c r="A348" s="10" t="s">
        <v>491</v>
      </c>
      <c r="B348" s="5" t="s">
        <v>492</v>
      </c>
      <c r="C348" s="6" t="n">
        <f aca="false">55-5-1-2</f>
        <v>47</v>
      </c>
      <c r="D348" s="7" t="n">
        <v>44944</v>
      </c>
      <c r="E348" s="8" t="n">
        <f aca="false">IF(F348="Sterile",D348+1825, "NA")</f>
        <v>46769</v>
      </c>
      <c r="F348" s="9" t="s">
        <v>8</v>
      </c>
    </row>
    <row r="349" customFormat="false" ht="38.6" hidden="false" customHeight="false" outlineLevel="0" collapsed="false">
      <c r="A349" s="10" t="s">
        <v>491</v>
      </c>
      <c r="B349" s="5" t="s">
        <v>493</v>
      </c>
      <c r="C349" s="6" t="n">
        <f aca="false">50</f>
        <v>50</v>
      </c>
      <c r="D349" s="7" t="n">
        <v>45041</v>
      </c>
      <c r="E349" s="8" t="n">
        <f aca="false">IF(F349="Sterile",D349+1826, "NA")</f>
        <v>46867</v>
      </c>
      <c r="F349" s="9" t="s">
        <v>8</v>
      </c>
    </row>
    <row r="350" customFormat="false" ht="38.6" hidden="false" customHeight="false" outlineLevel="0" collapsed="false">
      <c r="A350" s="10" t="s">
        <v>494</v>
      </c>
      <c r="B350" s="5" t="s">
        <v>495</v>
      </c>
      <c r="C350" s="6" t="n">
        <f aca="false">30-5-4</f>
        <v>21</v>
      </c>
      <c r="D350" s="7" t="n">
        <v>44945</v>
      </c>
      <c r="E350" s="8" t="n">
        <f aca="false">IF(F350="Sterile",D350+1825, "NA")</f>
        <v>46770</v>
      </c>
      <c r="F350" s="9" t="s">
        <v>8</v>
      </c>
    </row>
    <row r="351" customFormat="false" ht="38.6" hidden="false" customHeight="false" outlineLevel="0" collapsed="false">
      <c r="A351" s="10" t="s">
        <v>494</v>
      </c>
      <c r="B351" s="5" t="s">
        <v>496</v>
      </c>
      <c r="C351" s="6" t="n">
        <f aca="false">30</f>
        <v>30</v>
      </c>
      <c r="D351" s="7" t="n">
        <v>45041</v>
      </c>
      <c r="E351" s="8" t="n">
        <f aca="false">IF(F351="Sterile",D351+1826, "NA")</f>
        <v>46867</v>
      </c>
      <c r="F351" s="9" t="s">
        <v>8</v>
      </c>
    </row>
    <row r="352" customFormat="false" ht="38.6" hidden="false" customHeight="false" outlineLevel="0" collapsed="false">
      <c r="A352" s="10" t="s">
        <v>497</v>
      </c>
      <c r="B352" s="5" t="s">
        <v>498</v>
      </c>
      <c r="C352" s="6" t="n">
        <f aca="false">12-2-2-2</f>
        <v>6</v>
      </c>
      <c r="D352" s="7" t="n">
        <v>44939</v>
      </c>
      <c r="E352" s="8" t="n">
        <f aca="false">IF(F352="Sterile",D352+1825, "NA")</f>
        <v>46764</v>
      </c>
      <c r="F352" s="9" t="s">
        <v>8</v>
      </c>
    </row>
    <row r="353" customFormat="false" ht="38.6" hidden="false" customHeight="false" outlineLevel="0" collapsed="false">
      <c r="A353" s="5" t="s">
        <v>497</v>
      </c>
      <c r="B353" s="5" t="s">
        <v>499</v>
      </c>
      <c r="C353" s="6" t="n">
        <f aca="false">11</f>
        <v>11</v>
      </c>
      <c r="D353" s="7" t="n">
        <v>45066</v>
      </c>
      <c r="E353" s="8" t="n">
        <f aca="false">IF(F353="Sterile",D353+1826, "NA")</f>
        <v>46892</v>
      </c>
      <c r="F353" s="9" t="s">
        <v>8</v>
      </c>
    </row>
    <row r="354" customFormat="false" ht="38.6" hidden="false" customHeight="false" outlineLevel="0" collapsed="false">
      <c r="A354" s="5" t="s">
        <v>497</v>
      </c>
      <c r="B354" s="5" t="s">
        <v>500</v>
      </c>
      <c r="C354" s="6" t="n">
        <f aca="false">11</f>
        <v>11</v>
      </c>
      <c r="D354" s="7" t="n">
        <v>45126</v>
      </c>
      <c r="E354" s="8" t="n">
        <f aca="false">IF(F354="Sterile",D354+1826, "NA")</f>
        <v>46952</v>
      </c>
      <c r="F354" s="9" t="s">
        <v>8</v>
      </c>
    </row>
    <row r="355" customFormat="false" ht="38.6" hidden="false" customHeight="false" outlineLevel="0" collapsed="false">
      <c r="A355" s="10" t="s">
        <v>501</v>
      </c>
      <c r="B355" s="5" t="s">
        <v>502</v>
      </c>
      <c r="C355" s="6" t="n">
        <f aca="false">50-2-6-25</f>
        <v>17</v>
      </c>
      <c r="D355" s="7" t="n">
        <v>44939</v>
      </c>
      <c r="E355" s="8" t="n">
        <f aca="false">IF(F355="Sterile",D355+1825, "NA")</f>
        <v>46764</v>
      </c>
      <c r="F355" s="9" t="s">
        <v>8</v>
      </c>
    </row>
    <row r="356" customFormat="false" ht="38.6" hidden="false" customHeight="false" outlineLevel="0" collapsed="false">
      <c r="A356" s="10" t="s">
        <v>501</v>
      </c>
      <c r="B356" s="5" t="s">
        <v>503</v>
      </c>
      <c r="C356" s="6" t="n">
        <f aca="false">80+40</f>
        <v>120</v>
      </c>
      <c r="D356" s="7" t="n">
        <v>45031</v>
      </c>
      <c r="E356" s="8" t="n">
        <f aca="false">IF(F356="Sterile",D356+1826, "NA")</f>
        <v>46857</v>
      </c>
      <c r="F356" s="9" t="s">
        <v>8</v>
      </c>
    </row>
    <row r="357" customFormat="false" ht="38.6" hidden="false" customHeight="false" outlineLevel="0" collapsed="false">
      <c r="A357" s="10" t="s">
        <v>501</v>
      </c>
      <c r="B357" s="5" t="s">
        <v>504</v>
      </c>
      <c r="C357" s="6" t="n">
        <f aca="false">99+20-6-20-30</f>
        <v>63</v>
      </c>
      <c r="D357" s="7" t="n">
        <v>45031</v>
      </c>
      <c r="E357" s="8" t="n">
        <f aca="false">IF(F357="Sterile",D357+1826, "NA")</f>
        <v>46857</v>
      </c>
      <c r="F357" s="9" t="s">
        <v>8</v>
      </c>
    </row>
    <row r="358" customFormat="false" ht="38.6" hidden="false" customHeight="false" outlineLevel="0" collapsed="false">
      <c r="A358" s="5" t="s">
        <v>501</v>
      </c>
      <c r="B358" s="5" t="s">
        <v>505</v>
      </c>
      <c r="C358" s="6" t="n">
        <f aca="false">99+18</f>
        <v>117</v>
      </c>
      <c r="D358" s="7" t="n">
        <v>45088</v>
      </c>
      <c r="E358" s="8" t="n">
        <f aca="false">IF(F358="Sterile",D358+1826, "NA")</f>
        <v>46914</v>
      </c>
      <c r="F358" s="9" t="s">
        <v>8</v>
      </c>
    </row>
    <row r="359" customFormat="false" ht="38.6" hidden="false" customHeight="false" outlineLevel="0" collapsed="false">
      <c r="A359" s="5" t="s">
        <v>501</v>
      </c>
      <c r="B359" s="5" t="s">
        <v>506</v>
      </c>
      <c r="C359" s="6" t="n">
        <f aca="false">82</f>
        <v>82</v>
      </c>
      <c r="D359" s="7" t="n">
        <v>45090</v>
      </c>
      <c r="E359" s="8" t="n">
        <f aca="false">IF(F359="Sterile",D359+1826, "NA")</f>
        <v>46916</v>
      </c>
      <c r="F359" s="9" t="s">
        <v>8</v>
      </c>
    </row>
    <row r="360" customFormat="false" ht="38.6" hidden="false" customHeight="false" outlineLevel="0" collapsed="false">
      <c r="A360" s="5" t="s">
        <v>501</v>
      </c>
      <c r="B360" s="5" t="s">
        <v>506</v>
      </c>
      <c r="C360" s="6" t="n">
        <f aca="false">38</f>
        <v>38</v>
      </c>
      <c r="D360" s="7" t="n">
        <v>45090</v>
      </c>
      <c r="E360" s="8" t="n">
        <f aca="false">IF(F360="Sterile",D360+1826, "NA")</f>
        <v>46916</v>
      </c>
      <c r="F360" s="9" t="s">
        <v>8</v>
      </c>
    </row>
    <row r="361" customFormat="false" ht="38.6" hidden="false" customHeight="false" outlineLevel="0" collapsed="false">
      <c r="A361" s="10" t="s">
        <v>507</v>
      </c>
      <c r="B361" s="5" t="s">
        <v>508</v>
      </c>
      <c r="C361" s="6" t="n">
        <f aca="false">23-5</f>
        <v>18</v>
      </c>
      <c r="D361" s="7" t="n">
        <v>44939</v>
      </c>
      <c r="E361" s="8" t="n">
        <f aca="false">IF(F361="Sterile",D361+1825, "NA")</f>
        <v>46764</v>
      </c>
      <c r="F361" s="9" t="s">
        <v>8</v>
      </c>
    </row>
    <row r="362" customFormat="false" ht="38.6" hidden="false" customHeight="false" outlineLevel="0" collapsed="false">
      <c r="A362" s="10" t="s">
        <v>507</v>
      </c>
      <c r="B362" s="5" t="s">
        <v>509</v>
      </c>
      <c r="C362" s="6" t="n">
        <f aca="false">26</f>
        <v>26</v>
      </c>
      <c r="D362" s="7" t="n">
        <v>44939</v>
      </c>
      <c r="E362" s="8" t="n">
        <f aca="false">IF(F362="Sterile",D362+1825, "NA")</f>
        <v>46764</v>
      </c>
      <c r="F362" s="9" t="s">
        <v>8</v>
      </c>
    </row>
    <row r="363" customFormat="false" ht="38.6" hidden="false" customHeight="false" outlineLevel="0" collapsed="false">
      <c r="A363" s="5" t="s">
        <v>507</v>
      </c>
      <c r="B363" s="5" t="s">
        <v>510</v>
      </c>
      <c r="C363" s="6" t="n">
        <f aca="false">24+26</f>
        <v>50</v>
      </c>
      <c r="D363" s="7" t="n">
        <v>45048</v>
      </c>
      <c r="E363" s="8" t="n">
        <f aca="false">IF(F363="Sterile",D363+1826, "NA")</f>
        <v>46874</v>
      </c>
      <c r="F363" s="9" t="s">
        <v>8</v>
      </c>
    </row>
    <row r="364" customFormat="false" ht="38.6" hidden="false" customHeight="false" outlineLevel="0" collapsed="false">
      <c r="A364" s="5" t="s">
        <v>507</v>
      </c>
      <c r="B364" s="5" t="s">
        <v>511</v>
      </c>
      <c r="C364" s="6" t="n">
        <f aca="false">12+29</f>
        <v>41</v>
      </c>
      <c r="D364" s="7" t="n">
        <v>45048</v>
      </c>
      <c r="E364" s="8" t="n">
        <f aca="false">IF(F364="Sterile",D364+1826, "NA")</f>
        <v>46874</v>
      </c>
      <c r="F364" s="9" t="s">
        <v>8</v>
      </c>
    </row>
    <row r="365" customFormat="false" ht="38.6" hidden="false" customHeight="false" outlineLevel="0" collapsed="false">
      <c r="A365" s="5" t="s">
        <v>507</v>
      </c>
      <c r="B365" s="5" t="s">
        <v>512</v>
      </c>
      <c r="C365" s="6" t="n">
        <f aca="false">7+23</f>
        <v>30</v>
      </c>
      <c r="D365" s="7" t="n">
        <v>45050</v>
      </c>
      <c r="E365" s="8" t="n">
        <f aca="false">IF(F365="Sterile",D365+1826, "NA")</f>
        <v>46876</v>
      </c>
      <c r="F365" s="9" t="s">
        <v>8</v>
      </c>
    </row>
    <row r="366" customFormat="false" ht="38.6" hidden="false" customHeight="false" outlineLevel="0" collapsed="false">
      <c r="A366" s="10" t="s">
        <v>513</v>
      </c>
      <c r="B366" s="5" t="s">
        <v>514</v>
      </c>
      <c r="C366" s="6" t="n">
        <f aca="false">32-1-2-1-1</f>
        <v>27</v>
      </c>
      <c r="D366" s="7" t="n">
        <v>44939</v>
      </c>
      <c r="E366" s="8" t="n">
        <f aca="false">IF(F366="Sterile",D366+1825, "NA")</f>
        <v>46764</v>
      </c>
      <c r="F366" s="9" t="s">
        <v>8</v>
      </c>
    </row>
    <row r="367" customFormat="false" ht="38.6" hidden="false" customHeight="false" outlineLevel="0" collapsed="false">
      <c r="A367" s="5" t="s">
        <v>513</v>
      </c>
      <c r="B367" s="5" t="s">
        <v>515</v>
      </c>
      <c r="C367" s="6" t="n">
        <f aca="false">22+34</f>
        <v>56</v>
      </c>
      <c r="D367" s="7" t="n">
        <v>45048</v>
      </c>
      <c r="E367" s="8" t="n">
        <f aca="false">IF(F367="Sterile",D367+1826, "NA")</f>
        <v>46874</v>
      </c>
      <c r="F367" s="9" t="s">
        <v>8</v>
      </c>
    </row>
    <row r="368" customFormat="false" ht="38.6" hidden="false" customHeight="false" outlineLevel="0" collapsed="false">
      <c r="A368" s="5" t="s">
        <v>513</v>
      </c>
      <c r="B368" s="5" t="s">
        <v>516</v>
      </c>
      <c r="C368" s="6" t="n">
        <f aca="false">48+8</f>
        <v>56</v>
      </c>
      <c r="D368" s="7" t="n">
        <v>45050</v>
      </c>
      <c r="E368" s="8" t="n">
        <f aca="false">IF(F368="Sterile",D368+1826, "NA")</f>
        <v>46876</v>
      </c>
      <c r="F368" s="9" t="s">
        <v>8</v>
      </c>
    </row>
    <row r="369" customFormat="false" ht="38.6" hidden="false" customHeight="false" outlineLevel="0" collapsed="false">
      <c r="A369" s="5" t="s">
        <v>513</v>
      </c>
      <c r="B369" s="5" t="s">
        <v>517</v>
      </c>
      <c r="C369" s="6" t="n">
        <f aca="false">37</f>
        <v>37</v>
      </c>
      <c r="D369" s="7" t="n">
        <v>45050</v>
      </c>
      <c r="E369" s="8" t="n">
        <f aca="false">IF(F369="Sterile",D369+1826, "NA")</f>
        <v>46876</v>
      </c>
      <c r="F369" s="9" t="s">
        <v>8</v>
      </c>
    </row>
    <row r="370" customFormat="false" ht="38.6" hidden="false" customHeight="false" outlineLevel="0" collapsed="false">
      <c r="A370" s="10" t="s">
        <v>518</v>
      </c>
      <c r="B370" s="5" t="s">
        <v>519</v>
      </c>
      <c r="C370" s="6" t="n">
        <f aca="false">27-1-1</f>
        <v>25</v>
      </c>
      <c r="D370" s="7" t="n">
        <v>44959</v>
      </c>
      <c r="E370" s="8" t="n">
        <f aca="false">IF(F370="Sterile",D370+1825, "NA")</f>
        <v>46784</v>
      </c>
      <c r="F370" s="9" t="s">
        <v>8</v>
      </c>
    </row>
    <row r="371" customFormat="false" ht="38.6" hidden="false" customHeight="false" outlineLevel="0" collapsed="false">
      <c r="A371" s="5" t="s">
        <v>518</v>
      </c>
      <c r="B371" s="5" t="s">
        <v>520</v>
      </c>
      <c r="C371" s="6" t="n">
        <f aca="false">9</f>
        <v>9</v>
      </c>
      <c r="D371" s="7" t="n">
        <v>45045</v>
      </c>
      <c r="E371" s="8" t="n">
        <f aca="false">IF(F371="Sterile",D371+1826, "NA")</f>
        <v>46871</v>
      </c>
      <c r="F371" s="9" t="s">
        <v>8</v>
      </c>
    </row>
    <row r="372" customFormat="false" ht="38.6" hidden="false" customHeight="false" outlineLevel="0" collapsed="false">
      <c r="A372" s="5" t="s">
        <v>518</v>
      </c>
      <c r="B372" s="5" t="s">
        <v>521</v>
      </c>
      <c r="C372" s="6" t="n">
        <f aca="false">25</f>
        <v>25</v>
      </c>
      <c r="D372" s="7" t="n">
        <v>45112</v>
      </c>
      <c r="E372" s="8" t="n">
        <f aca="false">IF(F372="Sterile",D372+1826, "NA")</f>
        <v>46938</v>
      </c>
      <c r="F372" s="9" t="s">
        <v>8</v>
      </c>
    </row>
    <row r="373" customFormat="false" ht="38.6" hidden="false" customHeight="false" outlineLevel="0" collapsed="false">
      <c r="A373" s="5" t="s">
        <v>522</v>
      </c>
      <c r="B373" s="5" t="s">
        <v>523</v>
      </c>
      <c r="C373" s="6" t="n">
        <f aca="false">7+31</f>
        <v>38</v>
      </c>
      <c r="D373" s="7" t="n">
        <v>45048</v>
      </c>
      <c r="E373" s="8" t="n">
        <f aca="false">IF(F373="Sterile",D373+1826, "NA")</f>
        <v>46874</v>
      </c>
      <c r="F373" s="9" t="s">
        <v>8</v>
      </c>
    </row>
    <row r="374" customFormat="false" ht="38.6" hidden="false" customHeight="false" outlineLevel="0" collapsed="false">
      <c r="A374" s="5" t="s">
        <v>522</v>
      </c>
      <c r="B374" s="5" t="s">
        <v>524</v>
      </c>
      <c r="C374" s="6" t="n">
        <f aca="false">15+23</f>
        <v>38</v>
      </c>
      <c r="D374" s="7" t="n">
        <v>45048</v>
      </c>
      <c r="E374" s="8" t="n">
        <f aca="false">IF(F374="Sterile",D374+1826, "NA")</f>
        <v>46874</v>
      </c>
      <c r="F374" s="9" t="s">
        <v>8</v>
      </c>
    </row>
    <row r="375" customFormat="false" ht="38.6" hidden="false" customHeight="false" outlineLevel="0" collapsed="false">
      <c r="A375" s="5" t="s">
        <v>522</v>
      </c>
      <c r="B375" s="5" t="s">
        <v>525</v>
      </c>
      <c r="C375" s="6" t="n">
        <f aca="false">25</f>
        <v>25</v>
      </c>
      <c r="D375" s="7" t="n">
        <v>45050</v>
      </c>
      <c r="E375" s="8" t="n">
        <f aca="false">IF(F375="Sterile",D375+1826, "NA")</f>
        <v>46876</v>
      </c>
      <c r="F375" s="9" t="s">
        <v>8</v>
      </c>
    </row>
    <row r="376" customFormat="false" ht="38.6" hidden="false" customHeight="false" outlineLevel="0" collapsed="false">
      <c r="A376" s="5" t="s">
        <v>522</v>
      </c>
      <c r="B376" s="5" t="s">
        <v>526</v>
      </c>
      <c r="C376" s="6" t="n">
        <f aca="false">3</f>
        <v>3</v>
      </c>
      <c r="D376" s="7" t="n">
        <v>45051</v>
      </c>
      <c r="E376" s="8" t="n">
        <f aca="false">IF(F376="Sterile",D376+1826, "NA")</f>
        <v>46877</v>
      </c>
      <c r="F376" s="9" t="s">
        <v>8</v>
      </c>
    </row>
    <row r="377" customFormat="false" ht="38.6" hidden="false" customHeight="false" outlineLevel="0" collapsed="false">
      <c r="A377" s="10" t="s">
        <v>527</v>
      </c>
      <c r="B377" s="5" t="s">
        <v>528</v>
      </c>
      <c r="C377" s="6" t="n">
        <f aca="false">47+18-1-2-1-1-2-1-1-1-3</f>
        <v>52</v>
      </c>
      <c r="D377" s="7" t="n">
        <v>44959</v>
      </c>
      <c r="E377" s="8" t="n">
        <f aca="false">IF(F377="Sterile",D377+1825, "NA")</f>
        <v>46784</v>
      </c>
      <c r="F377" s="9" t="s">
        <v>8</v>
      </c>
    </row>
    <row r="378" customFormat="false" ht="38.6" hidden="false" customHeight="false" outlineLevel="0" collapsed="false">
      <c r="A378" s="5" t="s">
        <v>527</v>
      </c>
      <c r="B378" s="5" t="s">
        <v>529</v>
      </c>
      <c r="C378" s="6" t="n">
        <f aca="false">44+22</f>
        <v>66</v>
      </c>
      <c r="D378" s="7" t="n">
        <v>45048</v>
      </c>
      <c r="E378" s="8" t="n">
        <f aca="false">IF(F378="Sterile",D378+1826, "NA")</f>
        <v>46874</v>
      </c>
      <c r="F378" s="9" t="s">
        <v>8</v>
      </c>
    </row>
    <row r="379" customFormat="false" ht="38.6" hidden="false" customHeight="false" outlineLevel="0" collapsed="false">
      <c r="A379" s="10" t="s">
        <v>527</v>
      </c>
      <c r="B379" s="5" t="s">
        <v>530</v>
      </c>
      <c r="C379" s="6" t="n">
        <f aca="false">40+4</f>
        <v>44</v>
      </c>
      <c r="D379" s="7" t="n">
        <v>45050</v>
      </c>
      <c r="E379" s="8" t="n">
        <f aca="false">IF(F379="Sterile",D379+1826, "NA")</f>
        <v>46876</v>
      </c>
      <c r="F379" s="9" t="s">
        <v>8</v>
      </c>
    </row>
    <row r="380" customFormat="false" ht="38.6" hidden="false" customHeight="false" outlineLevel="0" collapsed="false">
      <c r="A380" s="5" t="s">
        <v>527</v>
      </c>
      <c r="B380" s="5" t="s">
        <v>531</v>
      </c>
      <c r="C380" s="6" t="n">
        <f aca="false">19</f>
        <v>19</v>
      </c>
      <c r="D380" s="7" t="n">
        <v>45109</v>
      </c>
      <c r="E380" s="8" t="n">
        <f aca="false">IF(F380="Sterile",D380+1826, "NA")</f>
        <v>46935</v>
      </c>
      <c r="F380" s="9" t="s">
        <v>8</v>
      </c>
    </row>
    <row r="381" customFormat="false" ht="38.6" hidden="false" customHeight="false" outlineLevel="0" collapsed="false">
      <c r="A381" s="10" t="s">
        <v>532</v>
      </c>
      <c r="B381" s="5" t="s">
        <v>533</v>
      </c>
      <c r="C381" s="6" t="n">
        <f aca="false">25-1-1-1-2-1-1-1-1-1-1-1-2-1-2-1-1-2-1</f>
        <v>3</v>
      </c>
      <c r="D381" s="7" t="n">
        <v>44939</v>
      </c>
      <c r="E381" s="8" t="n">
        <f aca="false">IF(F381="Sterile",D381+1825, "NA")</f>
        <v>46764</v>
      </c>
      <c r="F381" s="9" t="s">
        <v>8</v>
      </c>
    </row>
    <row r="382" customFormat="false" ht="38.6" hidden="false" customHeight="false" outlineLevel="0" collapsed="false">
      <c r="A382" s="10" t="s">
        <v>532</v>
      </c>
      <c r="B382" s="5" t="s">
        <v>534</v>
      </c>
      <c r="C382" s="6" t="n">
        <f aca="false">28+3</f>
        <v>31</v>
      </c>
      <c r="D382" s="7" t="n">
        <v>44939</v>
      </c>
      <c r="E382" s="8" t="n">
        <f aca="false">IF(F382="Sterile",D382+1825, "NA")</f>
        <v>46764</v>
      </c>
      <c r="F382" s="9" t="s">
        <v>8</v>
      </c>
    </row>
    <row r="383" customFormat="false" ht="38.6" hidden="false" customHeight="false" outlineLevel="0" collapsed="false">
      <c r="A383" s="10" t="s">
        <v>532</v>
      </c>
      <c r="B383" s="5" t="s">
        <v>535</v>
      </c>
      <c r="C383" s="6" t="n">
        <f aca="false">47</f>
        <v>47</v>
      </c>
      <c r="D383" s="7" t="n">
        <v>45045</v>
      </c>
      <c r="E383" s="8" t="n">
        <f aca="false">IF(F383="Sterile",D383+1826, "NA")</f>
        <v>46871</v>
      </c>
      <c r="F383" s="9" t="s">
        <v>8</v>
      </c>
    </row>
    <row r="384" customFormat="false" ht="38.6" hidden="false" customHeight="false" outlineLevel="0" collapsed="false">
      <c r="A384" s="10" t="s">
        <v>532</v>
      </c>
      <c r="B384" s="5" t="s">
        <v>536</v>
      </c>
      <c r="C384" s="6" t="n">
        <f aca="false">16</f>
        <v>16</v>
      </c>
      <c r="D384" s="7" t="n">
        <v>45045</v>
      </c>
      <c r="E384" s="8" t="n">
        <f aca="false">IF(F384="Sterile",D384+1826, "NA")</f>
        <v>46871</v>
      </c>
      <c r="F384" s="9" t="s">
        <v>8</v>
      </c>
    </row>
    <row r="385" customFormat="false" ht="38.6" hidden="false" customHeight="false" outlineLevel="0" collapsed="false">
      <c r="A385" s="10" t="s">
        <v>537</v>
      </c>
      <c r="B385" s="5" t="s">
        <v>538</v>
      </c>
      <c r="C385" s="6" t="n">
        <f aca="false">9+8-1-1-1-1-1-1-1-1-2</f>
        <v>7</v>
      </c>
      <c r="D385" s="7" t="n">
        <v>44939</v>
      </c>
      <c r="E385" s="8" t="n">
        <f aca="false">IF(F385="Sterile",D385+1825, "NA")</f>
        <v>46764</v>
      </c>
      <c r="F385" s="9" t="s">
        <v>8</v>
      </c>
    </row>
    <row r="386" customFormat="false" ht="38.6" hidden="false" customHeight="false" outlineLevel="0" collapsed="false">
      <c r="A386" s="5" t="s">
        <v>537</v>
      </c>
      <c r="B386" s="5" t="s">
        <v>538</v>
      </c>
      <c r="C386" s="6" t="n">
        <f aca="false">3-1</f>
        <v>2</v>
      </c>
      <c r="D386" s="7" t="n">
        <v>45051</v>
      </c>
      <c r="E386" s="8" t="n">
        <f aca="false">IF(F386="Sterile",D386+1826, "NA")</f>
        <v>46877</v>
      </c>
      <c r="F386" s="9" t="s">
        <v>8</v>
      </c>
    </row>
    <row r="387" customFormat="false" ht="38.6" hidden="false" customHeight="false" outlineLevel="0" collapsed="false">
      <c r="A387" s="5" t="s">
        <v>537</v>
      </c>
      <c r="B387" s="5" t="s">
        <v>539</v>
      </c>
      <c r="C387" s="6" t="n">
        <f aca="false">10</f>
        <v>10</v>
      </c>
      <c r="D387" s="7" t="n">
        <v>45072</v>
      </c>
      <c r="E387" s="8" t="n">
        <f aca="false">IF(F387="Sterile",D387+1826, "NA")</f>
        <v>46898</v>
      </c>
      <c r="F387" s="9" t="s">
        <v>8</v>
      </c>
    </row>
    <row r="388" customFormat="false" ht="38.6" hidden="false" customHeight="false" outlineLevel="0" collapsed="false">
      <c r="A388" s="5" t="s">
        <v>540</v>
      </c>
      <c r="B388" s="5" t="s">
        <v>541</v>
      </c>
      <c r="C388" s="6" t="n">
        <f aca="false">12</f>
        <v>12</v>
      </c>
      <c r="D388" s="7" t="n">
        <v>45071</v>
      </c>
      <c r="E388" s="8" t="n">
        <f aca="false">IF(F388="Sterile",D388+1826, "NA")</f>
        <v>46897</v>
      </c>
      <c r="F388" s="9" t="s">
        <v>8</v>
      </c>
    </row>
    <row r="389" customFormat="false" ht="38.6" hidden="false" customHeight="false" outlineLevel="0" collapsed="false">
      <c r="A389" s="5" t="s">
        <v>542</v>
      </c>
      <c r="B389" s="5" t="s">
        <v>543</v>
      </c>
      <c r="C389" s="6" t="n">
        <f aca="false">100-3-3</f>
        <v>94</v>
      </c>
      <c r="D389" s="7" t="n">
        <v>45052</v>
      </c>
      <c r="E389" s="8" t="n">
        <f aca="false">IF(F389="Sterile",D389+1826, "NA")</f>
        <v>46878</v>
      </c>
      <c r="F389" s="9" t="s">
        <v>8</v>
      </c>
    </row>
    <row r="390" customFormat="false" ht="38.6" hidden="false" customHeight="false" outlineLevel="0" collapsed="false">
      <c r="A390" s="10" t="s">
        <v>544</v>
      </c>
      <c r="B390" s="5" t="s">
        <v>545</v>
      </c>
      <c r="C390" s="6" t="n">
        <f aca="false">100+45</f>
        <v>145</v>
      </c>
      <c r="D390" s="7" t="n">
        <v>45006</v>
      </c>
      <c r="E390" s="8" t="n">
        <f aca="false">IF(F390="Sterile",D390+1826, "NA")</f>
        <v>46832</v>
      </c>
      <c r="F390" s="9" t="s">
        <v>8</v>
      </c>
    </row>
  </sheetData>
  <dataValidations count="1">
    <dataValidation allowBlank="true" operator="between" showDropDown="false" showErrorMessage="true" showInputMessage="true" sqref="F2:F221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1" t="s">
        <v>546</v>
      </c>
      <c r="B3" s="11" t="s">
        <v>547</v>
      </c>
      <c r="C3" s="11" t="s">
        <v>548</v>
      </c>
      <c r="D3" s="11" t="s">
        <v>5</v>
      </c>
      <c r="E3" s="11" t="s">
        <v>549</v>
      </c>
      <c r="F3" s="11" t="s">
        <v>550</v>
      </c>
      <c r="G3" s="11" t="s">
        <v>551</v>
      </c>
      <c r="H3" s="11" t="s">
        <v>552</v>
      </c>
      <c r="I3" s="12" t="s">
        <v>553</v>
      </c>
      <c r="J3" s="12" t="s">
        <v>554</v>
      </c>
      <c r="K3" s="12" t="s">
        <v>555</v>
      </c>
      <c r="L3" s="13" t="s">
        <v>556</v>
      </c>
    </row>
    <row r="4" customFormat="false" ht="15" hidden="false" customHeight="false" outlineLevel="0" collapsed="false">
      <c r="A4" s="0" t="s">
        <v>557</v>
      </c>
      <c r="B4" s="0" t="s">
        <v>558</v>
      </c>
      <c r="C4" s="0" t="s">
        <v>559</v>
      </c>
      <c r="D4" s="0" t="s">
        <v>8</v>
      </c>
      <c r="E4" s="0" t="s">
        <v>560</v>
      </c>
      <c r="F4" s="0" t="s">
        <v>561</v>
      </c>
      <c r="G4" s="14" t="n">
        <v>1</v>
      </c>
      <c r="H4" s="14" t="n">
        <v>90211000</v>
      </c>
      <c r="I4" s="0" t="s">
        <v>562</v>
      </c>
      <c r="J4" s="15" t="s">
        <v>563</v>
      </c>
      <c r="K4" s="15" t="s">
        <v>564</v>
      </c>
      <c r="L4" s="15" t="s">
        <v>565</v>
      </c>
    </row>
    <row r="5" customFormat="false" ht="15" hidden="false" customHeight="false" outlineLevel="0" collapsed="false">
      <c r="A5" s="0" t="s">
        <v>566</v>
      </c>
      <c r="B5" s="0" t="s">
        <v>567</v>
      </c>
      <c r="D5" s="0" t="s">
        <v>568</v>
      </c>
      <c r="E5" s="0" t="s">
        <v>569</v>
      </c>
      <c r="F5" s="0" t="s">
        <v>570</v>
      </c>
      <c r="G5" s="14" t="n">
        <v>2</v>
      </c>
      <c r="H5" s="14" t="n">
        <v>90189029</v>
      </c>
      <c r="I5" s="0" t="s">
        <v>571</v>
      </c>
      <c r="J5" s="15" t="s">
        <v>572</v>
      </c>
      <c r="K5" s="15" t="s">
        <v>573</v>
      </c>
      <c r="L5" s="15" t="s">
        <v>574</v>
      </c>
    </row>
    <row r="6" customFormat="false" ht="15" hidden="false" customHeight="false" outlineLevel="0" collapsed="false">
      <c r="E6" s="0" t="s">
        <v>575</v>
      </c>
      <c r="G6" s="14" t="n">
        <v>3</v>
      </c>
      <c r="I6" s="0" t="s">
        <v>576</v>
      </c>
      <c r="J6" s="15" t="s">
        <v>577</v>
      </c>
      <c r="K6" s="15" t="s">
        <v>578</v>
      </c>
      <c r="L6" s="15" t="s">
        <v>579</v>
      </c>
    </row>
    <row r="7" customFormat="false" ht="15" hidden="false" customHeight="false" outlineLevel="0" collapsed="false">
      <c r="E7" s="0" t="s">
        <v>580</v>
      </c>
      <c r="G7" s="14" t="n">
        <v>5</v>
      </c>
      <c r="J7" s="15"/>
      <c r="K7" s="15" t="s">
        <v>581</v>
      </c>
      <c r="L7" s="15" t="s">
        <v>582</v>
      </c>
    </row>
    <row r="8" customFormat="false" ht="15" hidden="false" customHeight="false" outlineLevel="0" collapsed="false">
      <c r="E8" s="0" t="s">
        <v>583</v>
      </c>
      <c r="G8" s="14" t="n">
        <v>10</v>
      </c>
      <c r="J8" s="15"/>
      <c r="K8" s="15"/>
      <c r="L8" s="15" t="s">
        <v>584</v>
      </c>
    </row>
    <row r="9" customFormat="false" ht="15" hidden="false" customHeight="false" outlineLevel="0" collapsed="false">
      <c r="E9" s="0" t="s">
        <v>585</v>
      </c>
      <c r="L9" s="15" t="s">
        <v>586</v>
      </c>
    </row>
    <row r="10" customFormat="false" ht="15" hidden="false" customHeight="false" outlineLevel="0" collapsed="false">
      <c r="E10" s="0" t="s">
        <v>587</v>
      </c>
      <c r="L10" s="15" t="s">
        <v>588</v>
      </c>
    </row>
    <row r="11" customFormat="false" ht="15" hidden="false" customHeight="false" outlineLevel="0" collapsed="false">
      <c r="E11" s="0" t="s">
        <v>589</v>
      </c>
      <c r="L11" s="15" t="s">
        <v>590</v>
      </c>
    </row>
    <row r="12" customFormat="false" ht="15" hidden="false" customHeight="false" outlineLevel="0" collapsed="false">
      <c r="E12" s="0" t="s">
        <v>591</v>
      </c>
      <c r="L12" s="16" t="s">
        <v>592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2023-08-14T13:05:53Z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